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.évi költségvetés\"/>
    </mc:Choice>
  </mc:AlternateContent>
  <bookViews>
    <workbookView xWindow="0" yWindow="0" windowWidth="28770" windowHeight="11160" tabRatio="923" activeTab="3"/>
  </bookViews>
  <sheets>
    <sheet name="Ktvetési mérleg" sheetId="1" r:id="rId1"/>
    <sheet name="Műk-felh.mérleg" sheetId="2" r:id="rId2"/>
    <sheet name="Bevétel össz." sheetId="3" r:id="rId3"/>
    <sheet name="Kiadás ktgvszervenként" sheetId="4" r:id="rId4"/>
    <sheet name="Állami" sheetId="5" r:id="rId5"/>
    <sheet name="Ber.-felú." sheetId="6" r:id="rId6"/>
    <sheet name="Pénze.átadás" sheetId="7" r:id="rId7"/>
    <sheet name="Szoc.jutt." sheetId="8" r:id="rId8"/>
    <sheet name="Önkormányzat" sheetId="9" r:id="rId9"/>
    <sheet name="Óvoda" sheetId="12" r:id="rId10"/>
    <sheet name="Áth.köt." sheetId="13" state="hidden" r:id="rId11"/>
    <sheet name="Ei. felh.terv" sheetId="14" r:id="rId12"/>
    <sheet name="Élelm." sheetId="15" r:id="rId13"/>
    <sheet name="Címrend" sheetId="16" r:id="rId14"/>
    <sheet name="Létszám" sheetId="17" r:id="rId15"/>
    <sheet name="gördülő" sheetId="18" r:id="rId16"/>
    <sheet name="Stab.Tv." sheetId="27" r:id="rId17"/>
    <sheet name="KÖH" sheetId="20" r:id="rId18"/>
    <sheet name="Könyvtár" sheetId="26" r:id="rId19"/>
  </sheets>
  <externalReferences>
    <externalReference r:id="rId20"/>
  </externalReferences>
  <definedNames>
    <definedName name="__xlnm.Print_Area" localSheetId="4">Állami!$A$1:$I$39</definedName>
    <definedName name="__xlnm.Print_Area" localSheetId="5">'Ber.-felú.'!$A$1:$G$74</definedName>
    <definedName name="__xlnm.Print_Area" localSheetId="2">'Bevétel össz.'!$A$1:$M$56</definedName>
    <definedName name="__xlnm.Print_Area" localSheetId="11">'Ei. felh.terv'!$A$1:$N$30</definedName>
    <definedName name="__xlnm.Print_Area" localSheetId="3">'Kiadás ktgvszervenként'!$A$1:$X$31</definedName>
    <definedName name="__xlnm.Print_Area" localSheetId="17">KÖH!$A$1:$G$126</definedName>
    <definedName name="__xlnm.Print_Area" localSheetId="9">Óvoda!$A$1:$F$129</definedName>
    <definedName name="__xlnm.Print_Area" localSheetId="6">Pénze.átadás!$A$1:$G$54</definedName>
    <definedName name="__xlnm.Print_Area" localSheetId="7">Szoc.jutt.!$A$1:$J$38</definedName>
    <definedName name="_xlnm.Print_Area" localSheetId="4">Állami!$A$1:$I$39</definedName>
    <definedName name="_xlnm.Print_Area" localSheetId="5">'Ber.-felú.'!$A$1:$G$74</definedName>
    <definedName name="_xlnm.Print_Area" localSheetId="2">'Bevétel össz.'!$A$1:$M$56</definedName>
    <definedName name="_xlnm.Print_Area" localSheetId="11">'Ei. felh.terv'!$A$1:$N$30</definedName>
    <definedName name="_xlnm.Print_Area" localSheetId="3">'Kiadás ktgvszervenként'!$A$1:$X$31</definedName>
    <definedName name="_xlnm.Print_Area" localSheetId="17">KÖH!$A$1:$G$126</definedName>
    <definedName name="_xlnm.Print_Area" localSheetId="9">Óvoda!$A$1:$F$129</definedName>
    <definedName name="_xlnm.Print_Area" localSheetId="6">Pénze.átadás!$A$1:$G$54</definedName>
    <definedName name="_xlnm.Print_Area" localSheetId="7">Szoc.jutt.!$A$1:$J$38</definedName>
  </definedNames>
  <calcPr calcId="152511" concurrentCalc="0"/>
</workbook>
</file>

<file path=xl/calcChain.xml><?xml version="1.0" encoding="utf-8"?>
<calcChain xmlns="http://schemas.openxmlformats.org/spreadsheetml/2006/main">
  <c r="N17" i="2" l="1"/>
  <c r="N18" i="2"/>
  <c r="F57" i="12"/>
  <c r="F58" i="12"/>
  <c r="O8" i="4"/>
  <c r="X8" i="4"/>
  <c r="N6" i="2"/>
  <c r="N15" i="2"/>
  <c r="J54" i="3"/>
  <c r="M54" i="3"/>
  <c r="F54" i="3"/>
  <c r="N26" i="2"/>
  <c r="N27" i="2"/>
  <c r="N24" i="2"/>
  <c r="N25" i="2"/>
  <c r="F20" i="4"/>
  <c r="X20" i="4"/>
  <c r="M18" i="1"/>
  <c r="M6" i="1"/>
  <c r="M25" i="1"/>
  <c r="M29" i="1"/>
  <c r="H58" i="9"/>
  <c r="F112" i="12"/>
  <c r="O20" i="4"/>
  <c r="N20" i="4"/>
  <c r="F29" i="6"/>
  <c r="F60" i="6"/>
  <c r="F62" i="6"/>
  <c r="L16" i="15"/>
  <c r="F15" i="7"/>
  <c r="F23" i="7"/>
  <c r="F54" i="7"/>
  <c r="D85" i="9"/>
  <c r="D90" i="9"/>
  <c r="D91" i="9"/>
  <c r="D96" i="9"/>
  <c r="D97" i="9"/>
  <c r="D104" i="9"/>
  <c r="D114" i="9"/>
  <c r="D117" i="9"/>
  <c r="D120" i="9"/>
  <c r="D123" i="9"/>
  <c r="D124" i="9"/>
  <c r="D129" i="9"/>
  <c r="C85" i="9"/>
  <c r="C90" i="9"/>
  <c r="C104" i="9"/>
  <c r="C114" i="9"/>
  <c r="C117" i="9"/>
  <c r="C129" i="9"/>
  <c r="C91" i="9"/>
  <c r="C96" i="9"/>
  <c r="C97" i="9"/>
  <c r="C120" i="9"/>
  <c r="C124" i="9"/>
  <c r="H15" i="9"/>
  <c r="H19" i="9"/>
  <c r="H20" i="9"/>
  <c r="H25" i="9"/>
  <c r="H35" i="9"/>
  <c r="H28" i="9"/>
  <c r="H36" i="9"/>
  <c r="H40" i="9"/>
  <c r="H48" i="9"/>
  <c r="H52" i="9"/>
  <c r="H59" i="9"/>
  <c r="H65" i="9"/>
  <c r="H71" i="9"/>
  <c r="H72" i="9"/>
  <c r="H76" i="9"/>
  <c r="I15" i="9"/>
  <c r="I19" i="9"/>
  <c r="I20" i="9"/>
  <c r="I25" i="9"/>
  <c r="I35" i="9"/>
  <c r="I28" i="9"/>
  <c r="I36" i="9"/>
  <c r="I40" i="9"/>
  <c r="I48" i="9"/>
  <c r="I52" i="9"/>
  <c r="I58" i="9"/>
  <c r="I59" i="9"/>
  <c r="I65" i="9"/>
  <c r="I66" i="9"/>
  <c r="I67" i="9"/>
  <c r="I71" i="9"/>
  <c r="I72" i="9"/>
  <c r="I76" i="9"/>
  <c r="J15" i="9"/>
  <c r="J19" i="9"/>
  <c r="J20" i="9"/>
  <c r="J25" i="9"/>
  <c r="J35" i="9"/>
  <c r="J28" i="9"/>
  <c r="J36" i="9"/>
  <c r="J40" i="9"/>
  <c r="J48" i="9"/>
  <c r="J58" i="9"/>
  <c r="J52" i="9"/>
  <c r="J59" i="9"/>
  <c r="J65" i="9"/>
  <c r="J72" i="9"/>
  <c r="J76" i="9"/>
  <c r="K15" i="9"/>
  <c r="K19" i="9"/>
  <c r="K20" i="9"/>
  <c r="K25" i="9"/>
  <c r="K35" i="9"/>
  <c r="K28" i="9"/>
  <c r="K36" i="9"/>
  <c r="K40" i="9"/>
  <c r="K48" i="9"/>
  <c r="K52" i="9"/>
  <c r="K58" i="9"/>
  <c r="K59" i="9"/>
  <c r="K65" i="9"/>
  <c r="K66" i="9"/>
  <c r="K67" i="9"/>
  <c r="K71" i="9"/>
  <c r="K72" i="9"/>
  <c r="K76" i="9"/>
  <c r="L15" i="9"/>
  <c r="L19" i="9"/>
  <c r="L20" i="9"/>
  <c r="L25" i="9"/>
  <c r="L35" i="9"/>
  <c r="L28" i="9"/>
  <c r="L36" i="9"/>
  <c r="L40" i="9"/>
  <c r="L48" i="9"/>
  <c r="L52" i="9"/>
  <c r="L58" i="9"/>
  <c r="L59" i="9"/>
  <c r="L65" i="9"/>
  <c r="L66" i="9"/>
  <c r="L67" i="9"/>
  <c r="L71" i="9"/>
  <c r="L72" i="9"/>
  <c r="L76" i="9"/>
  <c r="M15" i="9"/>
  <c r="M19" i="9"/>
  <c r="M20" i="9"/>
  <c r="M25" i="9"/>
  <c r="M35" i="9"/>
  <c r="M28" i="9"/>
  <c r="M36" i="9"/>
  <c r="M40" i="9"/>
  <c r="M48" i="9"/>
  <c r="M52" i="9"/>
  <c r="M58" i="9"/>
  <c r="M59" i="9"/>
  <c r="M65" i="9"/>
  <c r="M66" i="9"/>
  <c r="M67" i="9"/>
  <c r="M71" i="9"/>
  <c r="M72" i="9"/>
  <c r="M76" i="9"/>
  <c r="N15" i="9"/>
  <c r="N19" i="9"/>
  <c r="N20" i="9"/>
  <c r="N25" i="9"/>
  <c r="N35" i="9"/>
  <c r="N28" i="9"/>
  <c r="N36" i="9"/>
  <c r="N40" i="9"/>
  <c r="N48" i="9"/>
  <c r="N52" i="9"/>
  <c r="N58" i="9"/>
  <c r="N59" i="9"/>
  <c r="N65" i="9"/>
  <c r="N66" i="9"/>
  <c r="N67" i="9"/>
  <c r="N71" i="9"/>
  <c r="N72" i="9"/>
  <c r="N76" i="9"/>
  <c r="O15" i="9"/>
  <c r="O19" i="9"/>
  <c r="O20" i="9"/>
  <c r="O25" i="9"/>
  <c r="O35" i="9"/>
  <c r="O28" i="9"/>
  <c r="O36" i="9"/>
  <c r="O40" i="9"/>
  <c r="O48" i="9"/>
  <c r="O52" i="9"/>
  <c r="O58" i="9"/>
  <c r="O59" i="9"/>
  <c r="O65" i="9"/>
  <c r="O66" i="9"/>
  <c r="O67" i="9"/>
  <c r="O71" i="9"/>
  <c r="O72" i="9"/>
  <c r="O76" i="9"/>
  <c r="P15" i="9"/>
  <c r="P19" i="9"/>
  <c r="P20" i="9"/>
  <c r="P25" i="9"/>
  <c r="P40" i="9"/>
  <c r="P48" i="9"/>
  <c r="P58" i="9"/>
  <c r="P59" i="9"/>
  <c r="P65" i="9"/>
  <c r="P66" i="9"/>
  <c r="P67" i="9"/>
  <c r="P71" i="9"/>
  <c r="P72" i="9"/>
  <c r="P76" i="9"/>
  <c r="Q15" i="9"/>
  <c r="Q19" i="9"/>
  <c r="Q20" i="9"/>
  <c r="Q25" i="9"/>
  <c r="Q35" i="9"/>
  <c r="Q28" i="9"/>
  <c r="Q36" i="9"/>
  <c r="Q40" i="9"/>
  <c r="Q48" i="9"/>
  <c r="Q58" i="9"/>
  <c r="Q59" i="9"/>
  <c r="Q65" i="9"/>
  <c r="Q67" i="9"/>
  <c r="Q71" i="9"/>
  <c r="Q72" i="9"/>
  <c r="Q76" i="9"/>
  <c r="R15" i="9"/>
  <c r="R19" i="9"/>
  <c r="R20" i="9"/>
  <c r="R25" i="9"/>
  <c r="R35" i="9"/>
  <c r="R28" i="9"/>
  <c r="R36" i="9"/>
  <c r="R40" i="9"/>
  <c r="R48" i="9"/>
  <c r="R52" i="9"/>
  <c r="R58" i="9"/>
  <c r="R59" i="9"/>
  <c r="R65" i="9"/>
  <c r="R66" i="9"/>
  <c r="R67" i="9"/>
  <c r="R71" i="9"/>
  <c r="R72" i="9"/>
  <c r="R76" i="9"/>
  <c r="S15" i="9"/>
  <c r="S19" i="9"/>
  <c r="S20" i="9"/>
  <c r="S25" i="9"/>
  <c r="S35" i="9"/>
  <c r="S28" i="9"/>
  <c r="S36" i="9"/>
  <c r="S40" i="9"/>
  <c r="S48" i="9"/>
  <c r="S52" i="9"/>
  <c r="S58" i="9"/>
  <c r="S59" i="9"/>
  <c r="S65" i="9"/>
  <c r="S66" i="9"/>
  <c r="S71" i="9"/>
  <c r="S72" i="9"/>
  <c r="S76" i="9"/>
  <c r="T15" i="9"/>
  <c r="T19" i="9"/>
  <c r="T20" i="9"/>
  <c r="T25" i="9"/>
  <c r="T35" i="9"/>
  <c r="T28" i="9"/>
  <c r="T36" i="9"/>
  <c r="T40" i="9"/>
  <c r="T48" i="9"/>
  <c r="T52" i="9"/>
  <c r="T58" i="9"/>
  <c r="T59" i="9"/>
  <c r="T65" i="9"/>
  <c r="T66" i="9"/>
  <c r="T67" i="9"/>
  <c r="T71" i="9"/>
  <c r="T72" i="9"/>
  <c r="T76" i="9"/>
  <c r="U15" i="9"/>
  <c r="U19" i="9"/>
  <c r="U20" i="9"/>
  <c r="U25" i="9"/>
  <c r="U35" i="9"/>
  <c r="U28" i="9"/>
  <c r="U36" i="9"/>
  <c r="U40" i="9"/>
  <c r="U48" i="9"/>
  <c r="U52" i="9"/>
  <c r="U58" i="9"/>
  <c r="U59" i="9"/>
  <c r="U65" i="9"/>
  <c r="U66" i="9"/>
  <c r="U67" i="9"/>
  <c r="U71" i="9"/>
  <c r="U72" i="9"/>
  <c r="U76" i="9"/>
  <c r="V15" i="9"/>
  <c r="V19" i="9"/>
  <c r="V20" i="9"/>
  <c r="V25" i="9"/>
  <c r="V35" i="9"/>
  <c r="V28" i="9"/>
  <c r="V36" i="9"/>
  <c r="V40" i="9"/>
  <c r="V48" i="9"/>
  <c r="V52" i="9"/>
  <c r="V58" i="9"/>
  <c r="V59" i="9"/>
  <c r="V65" i="9"/>
  <c r="V66" i="9"/>
  <c r="V67" i="9"/>
  <c r="V71" i="9"/>
  <c r="V72" i="9"/>
  <c r="V76" i="9"/>
  <c r="W15" i="9"/>
  <c r="W19" i="9"/>
  <c r="W20" i="9"/>
  <c r="W25" i="9"/>
  <c r="W35" i="9"/>
  <c r="W28" i="9"/>
  <c r="W36" i="9"/>
  <c r="W40" i="9"/>
  <c r="W48" i="9"/>
  <c r="W58" i="9"/>
  <c r="W59" i="9"/>
  <c r="W65" i="9"/>
  <c r="W66" i="9"/>
  <c r="W67" i="9"/>
  <c r="W71" i="9"/>
  <c r="W72" i="9"/>
  <c r="W76" i="9"/>
  <c r="X15" i="9"/>
  <c r="X19" i="9"/>
  <c r="X20" i="9"/>
  <c r="X25" i="9"/>
  <c r="X35" i="9"/>
  <c r="X28" i="9"/>
  <c r="X36" i="9"/>
  <c r="X40" i="9"/>
  <c r="X48" i="9"/>
  <c r="X52" i="9"/>
  <c r="X58" i="9"/>
  <c r="X59" i="9"/>
  <c r="X65" i="9"/>
  <c r="X66" i="9"/>
  <c r="X67" i="9"/>
  <c r="X72" i="9"/>
  <c r="X76" i="9"/>
  <c r="Y15" i="9"/>
  <c r="Y19" i="9"/>
  <c r="Y20" i="9"/>
  <c r="Y25" i="9"/>
  <c r="Y35" i="9"/>
  <c r="Y28" i="9"/>
  <c r="Y36" i="9"/>
  <c r="Y40" i="9"/>
  <c r="Y48" i="9"/>
  <c r="Y52" i="9"/>
  <c r="Y58" i="9"/>
  <c r="Y59" i="9"/>
  <c r="Y65" i="9"/>
  <c r="Y66" i="9"/>
  <c r="Y67" i="9"/>
  <c r="Y71" i="9"/>
  <c r="Y72" i="9"/>
  <c r="Y76" i="9"/>
  <c r="Z76" i="9"/>
  <c r="C76" i="9"/>
  <c r="Z75" i="9"/>
  <c r="C75" i="9"/>
  <c r="Z74" i="9"/>
  <c r="Z73" i="9"/>
  <c r="C73" i="9"/>
  <c r="Z72" i="9"/>
  <c r="Z5" i="9"/>
  <c r="Z6" i="9"/>
  <c r="Z7" i="9"/>
  <c r="Z8" i="9"/>
  <c r="Z9" i="9"/>
  <c r="Z10" i="9"/>
  <c r="Z11" i="9"/>
  <c r="Z12" i="9"/>
  <c r="Z13" i="9"/>
  <c r="Z14" i="9"/>
  <c r="Z15" i="9"/>
  <c r="Z16" i="9"/>
  <c r="Z17" i="9"/>
  <c r="Z18" i="9"/>
  <c r="Z19" i="9"/>
  <c r="Z20" i="9"/>
  <c r="C20" i="9"/>
  <c r="Z21" i="9"/>
  <c r="Z22" i="9"/>
  <c r="Z23" i="9"/>
  <c r="Z24" i="9"/>
  <c r="Z25" i="9"/>
  <c r="C25" i="9"/>
  <c r="Z59" i="9"/>
  <c r="C59" i="9"/>
  <c r="Z60" i="9"/>
  <c r="C60" i="9"/>
  <c r="Z65" i="9"/>
  <c r="C65" i="9"/>
  <c r="Z66" i="9"/>
  <c r="C66" i="9"/>
  <c r="Z67" i="9"/>
  <c r="C67" i="9"/>
  <c r="C72" i="9"/>
  <c r="AA72" i="9"/>
  <c r="J71" i="9"/>
  <c r="X71" i="9"/>
  <c r="Z71" i="9"/>
  <c r="C71" i="9"/>
  <c r="AA71" i="9"/>
  <c r="Z70" i="9"/>
  <c r="C70" i="9"/>
  <c r="AA70" i="9"/>
  <c r="Z69" i="9"/>
  <c r="C69" i="9"/>
  <c r="AA69" i="9"/>
  <c r="Z68" i="9"/>
  <c r="C68" i="9"/>
  <c r="AA68" i="9"/>
  <c r="AA67" i="9"/>
  <c r="AA66" i="9"/>
  <c r="AA65" i="9"/>
  <c r="Z64" i="9"/>
  <c r="AA64" i="9"/>
  <c r="Z63" i="9"/>
  <c r="C63" i="9"/>
  <c r="AA63" i="9"/>
  <c r="Z62" i="9"/>
  <c r="C62" i="9"/>
  <c r="AA62" i="9"/>
  <c r="Z61" i="9"/>
  <c r="C61" i="9"/>
  <c r="AA61" i="9"/>
  <c r="AA60" i="9"/>
  <c r="AA59" i="9"/>
  <c r="Z58" i="9"/>
  <c r="C58" i="9"/>
  <c r="AA58" i="9"/>
  <c r="Z57" i="9"/>
  <c r="C57" i="9"/>
  <c r="AA57" i="9"/>
  <c r="Z56" i="9"/>
  <c r="C56" i="9"/>
  <c r="AA56" i="9"/>
  <c r="Z55" i="9"/>
  <c r="C55" i="9"/>
  <c r="AA55" i="9"/>
  <c r="Z54" i="9"/>
  <c r="C54" i="9"/>
  <c r="AA54" i="9"/>
  <c r="Z53" i="9"/>
  <c r="C53" i="9"/>
  <c r="AA53" i="9"/>
  <c r="P52" i="9"/>
  <c r="Q52" i="9"/>
  <c r="Z52" i="9"/>
  <c r="C52" i="9"/>
  <c r="AA52" i="9"/>
  <c r="Z51" i="9"/>
  <c r="C51" i="9"/>
  <c r="AA51" i="9"/>
  <c r="Z50" i="9"/>
  <c r="C50" i="9"/>
  <c r="AA50" i="9"/>
  <c r="Z49" i="9"/>
  <c r="C49" i="9"/>
  <c r="AA49" i="9"/>
  <c r="Z48" i="9"/>
  <c r="C48" i="9"/>
  <c r="AA48" i="9"/>
  <c r="Z47" i="9"/>
  <c r="C47" i="9"/>
  <c r="AA47" i="9"/>
  <c r="Z46" i="9"/>
  <c r="C46" i="9"/>
  <c r="AA46" i="9"/>
  <c r="Z45" i="9"/>
  <c r="C45" i="9"/>
  <c r="AA45" i="9"/>
  <c r="Z44" i="9"/>
  <c r="C44" i="9"/>
  <c r="AA44" i="9"/>
  <c r="Z43" i="9"/>
  <c r="C43" i="9"/>
  <c r="AA43" i="9"/>
  <c r="Z42" i="9"/>
  <c r="C42" i="9"/>
  <c r="AA42" i="9"/>
  <c r="Z41" i="9"/>
  <c r="C41" i="9"/>
  <c r="AA41" i="9"/>
  <c r="Z40" i="9"/>
  <c r="C40" i="9"/>
  <c r="AA40" i="9"/>
  <c r="D40" i="9"/>
  <c r="Z39" i="9"/>
  <c r="C39" i="9"/>
  <c r="AA39" i="9"/>
  <c r="Z38" i="9"/>
  <c r="C38" i="9"/>
  <c r="AA38" i="9"/>
  <c r="Z37" i="9"/>
  <c r="C37" i="9"/>
  <c r="AA37" i="9"/>
  <c r="P35" i="9"/>
  <c r="P28" i="9"/>
  <c r="P36" i="9"/>
  <c r="Z36" i="9"/>
  <c r="C36" i="9"/>
  <c r="AA36" i="9"/>
  <c r="D35" i="9"/>
  <c r="D28" i="9"/>
  <c r="D36" i="9"/>
  <c r="Z35" i="9"/>
  <c r="C35" i="9"/>
  <c r="AA35" i="9"/>
  <c r="Z34" i="9"/>
  <c r="C34" i="9"/>
  <c r="AA34" i="9"/>
  <c r="Z33" i="9"/>
  <c r="C33" i="9"/>
  <c r="AA33" i="9"/>
  <c r="Z32" i="9"/>
  <c r="C32" i="9"/>
  <c r="AA32" i="9"/>
  <c r="Z31" i="9"/>
  <c r="C31" i="9"/>
  <c r="AA31" i="9"/>
  <c r="Z30" i="9"/>
  <c r="C30" i="9"/>
  <c r="AA30" i="9"/>
  <c r="Z29" i="9"/>
  <c r="C29" i="9"/>
  <c r="AA29" i="9"/>
  <c r="Z28" i="9"/>
  <c r="C28" i="9"/>
  <c r="AA28" i="9"/>
  <c r="Z27" i="9"/>
  <c r="C27" i="9"/>
  <c r="AA27" i="9"/>
  <c r="Z26" i="9"/>
  <c r="C26" i="9"/>
  <c r="AA26" i="9"/>
  <c r="AA25" i="9"/>
  <c r="D25" i="9"/>
  <c r="C24" i="9"/>
  <c r="AA24" i="9"/>
  <c r="C23" i="9"/>
  <c r="AA23" i="9"/>
  <c r="C22" i="9"/>
  <c r="AA22" i="9"/>
  <c r="C21" i="9"/>
  <c r="AA21" i="9"/>
  <c r="AA20" i="9"/>
  <c r="D15" i="9"/>
  <c r="D19" i="9"/>
  <c r="D20" i="9"/>
  <c r="C19" i="9"/>
  <c r="AA19" i="9"/>
  <c r="C18" i="9"/>
  <c r="AA18" i="9"/>
  <c r="C17" i="9"/>
  <c r="AA17" i="9"/>
  <c r="C16" i="9"/>
  <c r="AA16" i="9"/>
  <c r="C15" i="9"/>
  <c r="AA15" i="9"/>
  <c r="F15" i="9"/>
  <c r="E15" i="9"/>
  <c r="C14" i="9"/>
  <c r="AA14" i="9"/>
  <c r="C13" i="9"/>
  <c r="AA13" i="9"/>
  <c r="C12" i="9"/>
  <c r="AA12" i="9"/>
  <c r="C11" i="9"/>
  <c r="AA11" i="9"/>
  <c r="C10" i="9"/>
  <c r="AA10" i="9"/>
  <c r="C9" i="9"/>
  <c r="AA9" i="9"/>
  <c r="C8" i="9"/>
  <c r="AA8" i="9"/>
  <c r="C7" i="9"/>
  <c r="AA7" i="9"/>
  <c r="C6" i="9"/>
  <c r="AA6" i="9"/>
  <c r="C5" i="9"/>
  <c r="AA5" i="9"/>
  <c r="E16" i="27"/>
  <c r="E17" i="27"/>
  <c r="D16" i="27"/>
  <c r="D17" i="27"/>
  <c r="C16" i="27"/>
  <c r="C17" i="27"/>
  <c r="B16" i="27"/>
  <c r="B17" i="27"/>
  <c r="G52" i="3"/>
  <c r="F52" i="3"/>
  <c r="F26" i="1"/>
  <c r="F24" i="2"/>
  <c r="G11" i="3"/>
  <c r="M11" i="3"/>
  <c r="G12" i="3"/>
  <c r="M12" i="3"/>
  <c r="G13" i="3"/>
  <c r="M13" i="3"/>
  <c r="M14" i="3"/>
  <c r="M15" i="3"/>
  <c r="G3" i="3"/>
  <c r="M3" i="3"/>
  <c r="G4" i="3"/>
  <c r="M4" i="3"/>
  <c r="G5" i="3"/>
  <c r="M5" i="3"/>
  <c r="G6" i="3"/>
  <c r="M6" i="3"/>
  <c r="G7" i="3"/>
  <c r="M7" i="3"/>
  <c r="G8" i="3"/>
  <c r="M8" i="3"/>
  <c r="G9" i="3"/>
  <c r="M9" i="3"/>
  <c r="M10" i="3"/>
  <c r="M16" i="3"/>
  <c r="G24" i="3"/>
  <c r="M24" i="3"/>
  <c r="G25" i="3"/>
  <c r="M25" i="3"/>
  <c r="G26" i="3"/>
  <c r="M26" i="3"/>
  <c r="G27" i="3"/>
  <c r="M27" i="3"/>
  <c r="G28" i="3"/>
  <c r="M28" i="3"/>
  <c r="G29" i="3"/>
  <c r="M29" i="3"/>
  <c r="M30" i="3"/>
  <c r="G31" i="3"/>
  <c r="G32" i="3"/>
  <c r="G33" i="3"/>
  <c r="G34" i="3"/>
  <c r="G35" i="3"/>
  <c r="G36" i="3"/>
  <c r="G37" i="3"/>
  <c r="G38" i="3"/>
  <c r="G39" i="3"/>
  <c r="G40" i="3"/>
  <c r="L32" i="3"/>
  <c r="L40" i="3"/>
  <c r="J32" i="3"/>
  <c r="J35" i="3"/>
  <c r="J36" i="3"/>
  <c r="J40" i="3"/>
  <c r="M40" i="3"/>
  <c r="G41" i="3"/>
  <c r="G42" i="3"/>
  <c r="G43" i="3"/>
  <c r="J43" i="3"/>
  <c r="M43" i="3"/>
  <c r="G44" i="3"/>
  <c r="G45" i="3"/>
  <c r="G46" i="3"/>
  <c r="J46" i="3"/>
  <c r="M46" i="3"/>
  <c r="G47" i="3"/>
  <c r="G48" i="3"/>
  <c r="G49" i="3"/>
  <c r="J49" i="3"/>
  <c r="M49" i="3"/>
  <c r="G50" i="3"/>
  <c r="I50" i="3"/>
  <c r="L50" i="3"/>
  <c r="J50" i="3"/>
  <c r="M50" i="3"/>
  <c r="M51" i="3"/>
  <c r="M52" i="3"/>
  <c r="G18" i="3"/>
  <c r="M18" i="3"/>
  <c r="M19" i="3"/>
  <c r="M20" i="3"/>
  <c r="M21" i="3"/>
  <c r="M22" i="3"/>
  <c r="M23" i="3"/>
  <c r="M53" i="3"/>
  <c r="I54" i="3"/>
  <c r="L54" i="3"/>
  <c r="M56" i="3"/>
  <c r="L53" i="3"/>
  <c r="L56" i="3"/>
  <c r="J15" i="3"/>
  <c r="J10" i="3"/>
  <c r="J16" i="3"/>
  <c r="J22" i="3"/>
  <c r="J23" i="3"/>
  <c r="J30" i="3"/>
  <c r="J53" i="3"/>
  <c r="J56" i="3"/>
  <c r="I53" i="3"/>
  <c r="I56" i="3"/>
  <c r="G15" i="3"/>
  <c r="G10" i="3"/>
  <c r="G16" i="3"/>
  <c r="G30" i="3"/>
  <c r="G22" i="3"/>
  <c r="G23" i="3"/>
  <c r="G53" i="3"/>
  <c r="G56" i="3"/>
  <c r="F53" i="3"/>
  <c r="F56" i="3"/>
  <c r="F51" i="3"/>
  <c r="F27" i="1"/>
  <c r="F25" i="2"/>
  <c r="F26" i="2"/>
  <c r="F27" i="2"/>
  <c r="F30" i="1"/>
  <c r="F21" i="4"/>
  <c r="M28" i="1"/>
  <c r="F28" i="1"/>
  <c r="F13" i="2"/>
  <c r="F13" i="3"/>
  <c r="F31" i="3"/>
  <c r="F32" i="3"/>
  <c r="F33" i="3"/>
  <c r="F34" i="3"/>
  <c r="F35" i="3"/>
  <c r="F36" i="3"/>
  <c r="F37" i="3"/>
  <c r="F38" i="3"/>
  <c r="F39" i="3"/>
  <c r="F40" i="3"/>
  <c r="M32" i="3"/>
  <c r="F50" i="3"/>
  <c r="H29" i="5"/>
  <c r="H9" i="5"/>
  <c r="H15" i="5"/>
  <c r="H26" i="5"/>
  <c r="H33" i="5"/>
  <c r="H38" i="5"/>
  <c r="F15" i="26"/>
  <c r="F19" i="26"/>
  <c r="F20" i="26"/>
  <c r="W6" i="4"/>
  <c r="F15" i="12"/>
  <c r="F19" i="12"/>
  <c r="F20" i="12"/>
  <c r="O6" i="4"/>
  <c r="F15" i="20"/>
  <c r="F19" i="20"/>
  <c r="F20" i="20"/>
  <c r="N6" i="4"/>
  <c r="F6" i="4"/>
  <c r="X6" i="4"/>
  <c r="M4" i="1"/>
  <c r="F25" i="26"/>
  <c r="W7" i="4"/>
  <c r="F25" i="12"/>
  <c r="O7" i="4"/>
  <c r="F25" i="20"/>
  <c r="N7" i="4"/>
  <c r="F7" i="4"/>
  <c r="X7" i="4"/>
  <c r="M5" i="1"/>
  <c r="F36" i="26"/>
  <c r="F39" i="26"/>
  <c r="F47" i="26"/>
  <c r="F51" i="26"/>
  <c r="F57" i="26"/>
  <c r="F58" i="26"/>
  <c r="W8" i="4"/>
  <c r="F36" i="12"/>
  <c r="F39" i="12"/>
  <c r="F47" i="12"/>
  <c r="F51" i="12"/>
  <c r="F36" i="20"/>
  <c r="F47" i="20"/>
  <c r="F57" i="20"/>
  <c r="F39" i="20"/>
  <c r="F51" i="20"/>
  <c r="F58" i="20"/>
  <c r="N8" i="4"/>
  <c r="F8" i="4"/>
  <c r="F14" i="4"/>
  <c r="O14" i="4"/>
  <c r="N14" i="4"/>
  <c r="X14" i="4"/>
  <c r="M12" i="1"/>
  <c r="F15" i="4"/>
  <c r="O15" i="4"/>
  <c r="N15" i="4"/>
  <c r="X15" i="4"/>
  <c r="M13" i="1"/>
  <c r="F18" i="4"/>
  <c r="O18" i="4"/>
  <c r="N18" i="4"/>
  <c r="X18" i="4"/>
  <c r="M16" i="1"/>
  <c r="F9" i="4"/>
  <c r="O9" i="4"/>
  <c r="N9" i="4"/>
  <c r="X9" i="4"/>
  <c r="M7" i="1"/>
  <c r="F12" i="4"/>
  <c r="O12" i="4"/>
  <c r="N12" i="4"/>
  <c r="X12" i="4"/>
  <c r="M10" i="1"/>
  <c r="F10" i="4"/>
  <c r="O10" i="4"/>
  <c r="N10" i="4"/>
  <c r="X10" i="4"/>
  <c r="M8" i="1"/>
  <c r="F11" i="4"/>
  <c r="O11" i="4"/>
  <c r="N11" i="4"/>
  <c r="X11" i="4"/>
  <c r="M9" i="1"/>
  <c r="M11" i="1"/>
  <c r="B11" i="18"/>
  <c r="B16" i="18"/>
  <c r="B26" i="18"/>
  <c r="N30" i="14"/>
  <c r="M30" i="1"/>
  <c r="M41" i="3"/>
  <c r="F41" i="3"/>
  <c r="F42" i="3"/>
  <c r="F43" i="3"/>
  <c r="F20" i="2"/>
  <c r="F47" i="3"/>
  <c r="F22" i="1"/>
  <c r="F21" i="2"/>
  <c r="F48" i="3"/>
  <c r="F23" i="1"/>
  <c r="F22" i="2"/>
  <c r="F23" i="2"/>
  <c r="F28" i="2"/>
  <c r="F5" i="3"/>
  <c r="F3" i="3"/>
  <c r="F4" i="3"/>
  <c r="F6" i="3"/>
  <c r="F9" i="3"/>
  <c r="F7" i="3"/>
  <c r="F8" i="3"/>
  <c r="F10" i="3"/>
  <c r="F4" i="2"/>
  <c r="F11" i="3"/>
  <c r="F12" i="3"/>
  <c r="F15" i="3"/>
  <c r="F5" i="2"/>
  <c r="F6" i="2"/>
  <c r="F8" i="2"/>
  <c r="F25" i="3"/>
  <c r="F26" i="3"/>
  <c r="F28" i="3"/>
  <c r="F24" i="3"/>
  <c r="F27" i="3"/>
  <c r="F29" i="3"/>
  <c r="F30" i="3"/>
  <c r="F7" i="2"/>
  <c r="F44" i="3"/>
  <c r="F19" i="1"/>
  <c r="F9" i="2"/>
  <c r="F45" i="3"/>
  <c r="F20" i="1"/>
  <c r="F10" i="2"/>
  <c r="F11" i="2"/>
  <c r="F15" i="2"/>
  <c r="M31" i="3"/>
  <c r="M33" i="3"/>
  <c r="W13" i="4"/>
  <c r="O13" i="4"/>
  <c r="N13" i="4"/>
  <c r="F13" i="4"/>
  <c r="X13" i="4"/>
  <c r="N22" i="4"/>
  <c r="N23" i="4"/>
  <c r="N27" i="4"/>
  <c r="F16" i="4"/>
  <c r="F17" i="4"/>
  <c r="F19" i="4"/>
  <c r="F22" i="4"/>
  <c r="F23" i="4"/>
  <c r="F27" i="4"/>
  <c r="W22" i="4"/>
  <c r="W27" i="4"/>
  <c r="O16" i="4"/>
  <c r="O17" i="4"/>
  <c r="O19" i="4"/>
  <c r="O22" i="4"/>
  <c r="O23" i="4"/>
  <c r="O27" i="4"/>
  <c r="X27" i="4"/>
  <c r="X22" i="4"/>
  <c r="X25" i="4"/>
  <c r="F109" i="26"/>
  <c r="F124" i="26"/>
  <c r="P14" i="4"/>
  <c r="Q14" i="4"/>
  <c r="R14" i="4"/>
  <c r="S14" i="4"/>
  <c r="T14" i="4"/>
  <c r="U14" i="4"/>
  <c r="V14" i="4"/>
  <c r="P6" i="4"/>
  <c r="Q6" i="4"/>
  <c r="R6" i="4"/>
  <c r="S6" i="4"/>
  <c r="T6" i="4"/>
  <c r="U6" i="4"/>
  <c r="V6" i="4"/>
  <c r="E86" i="26"/>
  <c r="E83" i="26"/>
  <c r="E87" i="26"/>
  <c r="E91" i="26"/>
  <c r="E92" i="26"/>
  <c r="E99" i="26"/>
  <c r="E109" i="26"/>
  <c r="E112" i="26"/>
  <c r="E115" i="26"/>
  <c r="E118" i="26"/>
  <c r="E119" i="26"/>
  <c r="E124" i="26"/>
  <c r="D86" i="26"/>
  <c r="D83" i="26"/>
  <c r="D87" i="26"/>
  <c r="D91" i="26"/>
  <c r="D92" i="26"/>
  <c r="D99" i="26"/>
  <c r="D109" i="26"/>
  <c r="D112" i="26"/>
  <c r="D115" i="26"/>
  <c r="D118" i="26"/>
  <c r="D119" i="26"/>
  <c r="D124" i="26"/>
  <c r="C86" i="26"/>
  <c r="C83" i="26"/>
  <c r="C87" i="26"/>
  <c r="C91" i="26"/>
  <c r="C92" i="26"/>
  <c r="C99" i="26"/>
  <c r="C109" i="26"/>
  <c r="C112" i="26"/>
  <c r="C115" i="26"/>
  <c r="C118" i="26"/>
  <c r="C119" i="26"/>
  <c r="C124" i="26"/>
  <c r="G99" i="26"/>
  <c r="F99" i="26"/>
  <c r="G91" i="26"/>
  <c r="G92" i="26"/>
  <c r="F91" i="26"/>
  <c r="F92" i="26"/>
  <c r="G83" i="26"/>
  <c r="G86" i="26"/>
  <c r="G87" i="26"/>
  <c r="F83" i="26"/>
  <c r="F86" i="26"/>
  <c r="F87" i="26"/>
  <c r="G75" i="26"/>
  <c r="F64" i="26"/>
  <c r="F70" i="26"/>
  <c r="F71" i="26"/>
  <c r="F75" i="26"/>
  <c r="E15" i="26"/>
  <c r="E19" i="26"/>
  <c r="E20" i="26"/>
  <c r="E25" i="26"/>
  <c r="E35" i="26"/>
  <c r="E28" i="26"/>
  <c r="E36" i="26"/>
  <c r="E39" i="26"/>
  <c r="E47" i="26"/>
  <c r="E51" i="26"/>
  <c r="E57" i="26"/>
  <c r="E58" i="26"/>
  <c r="E64" i="26"/>
  <c r="E70" i="26"/>
  <c r="E71" i="26"/>
  <c r="E75" i="26"/>
  <c r="D15" i="26"/>
  <c r="D19" i="26"/>
  <c r="D20" i="26"/>
  <c r="D25" i="26"/>
  <c r="D35" i="26"/>
  <c r="D28" i="26"/>
  <c r="D36" i="26"/>
  <c r="D39" i="26"/>
  <c r="D47" i="26"/>
  <c r="D51" i="26"/>
  <c r="D57" i="26"/>
  <c r="D58" i="26"/>
  <c r="D64" i="26"/>
  <c r="D70" i="26"/>
  <c r="D71" i="26"/>
  <c r="D75" i="26"/>
  <c r="C15" i="26"/>
  <c r="C19" i="26"/>
  <c r="C20" i="26"/>
  <c r="C25" i="26"/>
  <c r="C35" i="26"/>
  <c r="C28" i="26"/>
  <c r="C36" i="26"/>
  <c r="C39" i="26"/>
  <c r="C47" i="26"/>
  <c r="C51" i="26"/>
  <c r="C57" i="26"/>
  <c r="C58" i="26"/>
  <c r="C64" i="26"/>
  <c r="C70" i="26"/>
  <c r="C71" i="26"/>
  <c r="C75" i="26"/>
  <c r="K60" i="15"/>
  <c r="K22" i="15"/>
  <c r="X21" i="4"/>
  <c r="F121" i="12"/>
  <c r="H10" i="3"/>
  <c r="H15" i="3"/>
  <c r="H16" i="3"/>
  <c r="H22" i="3"/>
  <c r="H23" i="3"/>
  <c r="H30" i="3"/>
  <c r="H32" i="3"/>
  <c r="H40" i="3"/>
  <c r="H50" i="3"/>
  <c r="F16" i="3"/>
  <c r="F17" i="3"/>
  <c r="F18" i="3"/>
  <c r="F19" i="3"/>
  <c r="F22" i="3"/>
  <c r="F23" i="3"/>
  <c r="F46" i="3"/>
  <c r="F49" i="3"/>
  <c r="K50" i="3"/>
  <c r="E50" i="3"/>
  <c r="D50" i="3"/>
  <c r="C50" i="3"/>
  <c r="M30" i="14"/>
  <c r="L30" i="14"/>
  <c r="B30" i="14"/>
  <c r="C30" i="14"/>
  <c r="D30" i="14"/>
  <c r="E30" i="14"/>
  <c r="F30" i="14"/>
  <c r="G30" i="14"/>
  <c r="H30" i="14"/>
  <c r="I30" i="14"/>
  <c r="J30" i="14"/>
  <c r="K30" i="14"/>
  <c r="N15" i="14"/>
  <c r="M35" i="3"/>
  <c r="F12" i="1"/>
  <c r="F14" i="1"/>
  <c r="F15" i="1"/>
  <c r="M34" i="3"/>
  <c r="M36" i="3"/>
  <c r="M37" i="3"/>
  <c r="M38" i="3"/>
  <c r="M39" i="3"/>
  <c r="I10" i="3"/>
  <c r="K10" i="3"/>
  <c r="I3" i="5"/>
  <c r="I4" i="5"/>
  <c r="I5" i="5"/>
  <c r="I6" i="5"/>
  <c r="I7" i="5"/>
  <c r="I8" i="5"/>
  <c r="E9" i="5"/>
  <c r="I9" i="5"/>
  <c r="I12" i="5"/>
  <c r="I13" i="5"/>
  <c r="I14" i="5"/>
  <c r="I15" i="5"/>
  <c r="E15" i="5"/>
  <c r="F15" i="5"/>
  <c r="I16" i="5"/>
  <c r="I17" i="5"/>
  <c r="I18" i="5"/>
  <c r="I19" i="5"/>
  <c r="I21" i="5"/>
  <c r="I22" i="5"/>
  <c r="I23" i="5"/>
  <c r="I24" i="5"/>
  <c r="I25" i="5"/>
  <c r="E26" i="5"/>
  <c r="F26" i="5"/>
  <c r="I26" i="5"/>
  <c r="I27" i="5"/>
  <c r="I28" i="5"/>
  <c r="I29" i="5"/>
  <c r="E29" i="5"/>
  <c r="I30" i="5"/>
  <c r="I31" i="5"/>
  <c r="E33" i="5"/>
  <c r="I33" i="5"/>
  <c r="I34" i="5"/>
  <c r="I35" i="5"/>
  <c r="E36" i="5"/>
  <c r="I36" i="5"/>
  <c r="I37" i="5"/>
  <c r="E38" i="5"/>
  <c r="B31" i="13"/>
  <c r="C31" i="13"/>
  <c r="C37" i="13"/>
  <c r="D31" i="13"/>
  <c r="D37" i="13"/>
  <c r="E31" i="13"/>
  <c r="E37" i="13"/>
  <c r="F31" i="13"/>
  <c r="B37" i="13"/>
  <c r="F37" i="13"/>
  <c r="C7" i="6"/>
  <c r="D7" i="6"/>
  <c r="E7" i="6"/>
  <c r="C22" i="6"/>
  <c r="D22" i="6"/>
  <c r="E22" i="6"/>
  <c r="C27" i="6"/>
  <c r="D27" i="6"/>
  <c r="E27" i="6"/>
  <c r="C60" i="6"/>
  <c r="D60" i="6"/>
  <c r="E60" i="6"/>
  <c r="G60" i="6"/>
  <c r="C66" i="6"/>
  <c r="D66" i="6"/>
  <c r="E66" i="6"/>
  <c r="C72" i="6"/>
  <c r="C73" i="6"/>
  <c r="C74" i="6"/>
  <c r="D72" i="6"/>
  <c r="D73" i="6"/>
  <c r="D74" i="6"/>
  <c r="E72" i="6"/>
  <c r="E73" i="6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E8" i="3"/>
  <c r="E10" i="3"/>
  <c r="C8" i="3"/>
  <c r="D8" i="3"/>
  <c r="C10" i="3"/>
  <c r="C11" i="3"/>
  <c r="D11" i="3"/>
  <c r="E11" i="3"/>
  <c r="C12" i="3"/>
  <c r="D12" i="3"/>
  <c r="C13" i="3"/>
  <c r="D13" i="3"/>
  <c r="E13" i="3"/>
  <c r="C14" i="3"/>
  <c r="D14" i="3"/>
  <c r="E14" i="3"/>
  <c r="K15" i="3"/>
  <c r="K16" i="3"/>
  <c r="K22" i="3"/>
  <c r="K23" i="3"/>
  <c r="K30" i="3"/>
  <c r="K34" i="3"/>
  <c r="K40" i="3"/>
  <c r="K52" i="3"/>
  <c r="K56" i="3"/>
  <c r="M17" i="3"/>
  <c r="C18" i="3"/>
  <c r="D18" i="3"/>
  <c r="E18" i="3"/>
  <c r="C19" i="3"/>
  <c r="D19" i="3"/>
  <c r="E19" i="3"/>
  <c r="C20" i="3"/>
  <c r="D20" i="3"/>
  <c r="E20" i="3"/>
  <c r="C21" i="3"/>
  <c r="C22" i="3"/>
  <c r="C8" i="1"/>
  <c r="D21" i="3"/>
  <c r="E21" i="3"/>
  <c r="E22" i="3"/>
  <c r="D22" i="3"/>
  <c r="D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D29" i="3"/>
  <c r="D30" i="3"/>
  <c r="E28" i="3"/>
  <c r="C29" i="3"/>
  <c r="E29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H38" i="3"/>
  <c r="C39" i="3"/>
  <c r="D39" i="3"/>
  <c r="E39" i="3"/>
  <c r="C40" i="3"/>
  <c r="D40" i="3"/>
  <c r="E40" i="3"/>
  <c r="C41" i="3"/>
  <c r="D41" i="3"/>
  <c r="D42" i="3"/>
  <c r="D43" i="3"/>
  <c r="D18" i="1"/>
  <c r="D20" i="2"/>
  <c r="E41" i="3"/>
  <c r="C42" i="3"/>
  <c r="C43" i="3"/>
  <c r="C18" i="1"/>
  <c r="C20" i="2"/>
  <c r="E42" i="3"/>
  <c r="E43" i="3"/>
  <c r="E18" i="1"/>
  <c r="E20" i="2"/>
  <c r="M42" i="3"/>
  <c r="H43" i="3"/>
  <c r="K43" i="3"/>
  <c r="C44" i="3"/>
  <c r="D44" i="3"/>
  <c r="E44" i="3"/>
  <c r="E45" i="3"/>
  <c r="M44" i="3"/>
  <c r="C45" i="3"/>
  <c r="D45" i="3"/>
  <c r="M45" i="3"/>
  <c r="C46" i="3"/>
  <c r="H46" i="3"/>
  <c r="K46" i="3"/>
  <c r="C47" i="3"/>
  <c r="D47" i="3"/>
  <c r="E47" i="3"/>
  <c r="E48" i="3"/>
  <c r="E49" i="3"/>
  <c r="M47" i="3"/>
  <c r="C48" i="3"/>
  <c r="D48" i="3"/>
  <c r="D49" i="3"/>
  <c r="M48" i="3"/>
  <c r="C49" i="3"/>
  <c r="H49" i="3"/>
  <c r="K49" i="3"/>
  <c r="C51" i="3"/>
  <c r="D51" i="3"/>
  <c r="E51" i="3"/>
  <c r="C52" i="3"/>
  <c r="D52" i="3"/>
  <c r="E52" i="3"/>
  <c r="H52" i="3"/>
  <c r="C54" i="3"/>
  <c r="D54" i="3"/>
  <c r="E54" i="3"/>
  <c r="H54" i="3"/>
  <c r="K54" i="3"/>
  <c r="C55" i="3"/>
  <c r="D55" i="3"/>
  <c r="E55" i="3"/>
  <c r="M55" i="3"/>
  <c r="M57" i="3"/>
  <c r="N3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6" i="14"/>
  <c r="E4" i="15"/>
  <c r="F4" i="15"/>
  <c r="K4" i="15"/>
  <c r="M4" i="15"/>
  <c r="E5" i="15"/>
  <c r="F5" i="15"/>
  <c r="G5" i="15"/>
  <c r="K5" i="15"/>
  <c r="M5" i="15"/>
  <c r="E6" i="15"/>
  <c r="F6" i="15"/>
  <c r="G6" i="15"/>
  <c r="K6" i="15"/>
  <c r="L6" i="15"/>
  <c r="M6" i="15"/>
  <c r="B7" i="15"/>
  <c r="B13" i="15"/>
  <c r="B16" i="15"/>
  <c r="B24" i="15"/>
  <c r="L7" i="15"/>
  <c r="K8" i="15"/>
  <c r="M8" i="15"/>
  <c r="E9" i="15"/>
  <c r="F9" i="15"/>
  <c r="K9" i="15"/>
  <c r="M9" i="15"/>
  <c r="E10" i="15"/>
  <c r="F10" i="15"/>
  <c r="G10" i="15"/>
  <c r="K10" i="15"/>
  <c r="M10" i="15"/>
  <c r="E11" i="15"/>
  <c r="F11" i="15"/>
  <c r="G11" i="15"/>
  <c r="K11" i="15"/>
  <c r="M11" i="15"/>
  <c r="E12" i="15"/>
  <c r="F12" i="15"/>
  <c r="G12" i="15"/>
  <c r="K12" i="15"/>
  <c r="L12" i="15"/>
  <c r="E13" i="15"/>
  <c r="K13" i="15"/>
  <c r="E15" i="15"/>
  <c r="F15" i="15"/>
  <c r="K15" i="15"/>
  <c r="M15" i="15"/>
  <c r="C16" i="15"/>
  <c r="D16" i="15"/>
  <c r="E16" i="15"/>
  <c r="J16" i="15"/>
  <c r="K16" i="15"/>
  <c r="M16" i="15"/>
  <c r="E19" i="15"/>
  <c r="F19" i="15"/>
  <c r="G19" i="15"/>
  <c r="K19" i="15"/>
  <c r="L19" i="15"/>
  <c r="M19" i="15"/>
  <c r="E20" i="15"/>
  <c r="F20" i="15"/>
  <c r="G20" i="15"/>
  <c r="K20" i="15"/>
  <c r="M20" i="15"/>
  <c r="M21" i="15"/>
  <c r="M22" i="15"/>
  <c r="E23" i="15"/>
  <c r="F23" i="15"/>
  <c r="G23" i="15"/>
  <c r="K23" i="15"/>
  <c r="L23" i="15"/>
  <c r="M23" i="15"/>
  <c r="E27" i="15"/>
  <c r="F27" i="15"/>
  <c r="G27" i="15"/>
  <c r="K27" i="15"/>
  <c r="M27" i="15"/>
  <c r="E28" i="15"/>
  <c r="F28" i="15"/>
  <c r="G28" i="15"/>
  <c r="K28" i="15"/>
  <c r="M28" i="15"/>
  <c r="E29" i="15"/>
  <c r="F29" i="15"/>
  <c r="K29" i="15"/>
  <c r="L29" i="15"/>
  <c r="M29" i="15"/>
  <c r="E30" i="15"/>
  <c r="F30" i="15"/>
  <c r="G30" i="15"/>
  <c r="K30" i="15"/>
  <c r="M30" i="15"/>
  <c r="E31" i="15"/>
  <c r="F31" i="15"/>
  <c r="G31" i="15"/>
  <c r="L31" i="15"/>
  <c r="M31" i="15"/>
  <c r="F32" i="15"/>
  <c r="G32" i="15"/>
  <c r="L32" i="15"/>
  <c r="M32" i="15"/>
  <c r="F33" i="15"/>
  <c r="G33" i="15"/>
  <c r="B34" i="15"/>
  <c r="K35" i="15"/>
  <c r="M35" i="15"/>
  <c r="E36" i="15"/>
  <c r="F36" i="15"/>
  <c r="K36" i="15"/>
  <c r="M36" i="15"/>
  <c r="K37" i="15"/>
  <c r="L37" i="15"/>
  <c r="E38" i="15"/>
  <c r="F38" i="15"/>
  <c r="G38" i="15"/>
  <c r="L38" i="15"/>
  <c r="M38" i="15"/>
  <c r="E39" i="15"/>
  <c r="F39" i="15"/>
  <c r="G39" i="15"/>
  <c r="K39" i="15"/>
  <c r="M39" i="15"/>
  <c r="E40" i="15"/>
  <c r="F40" i="15"/>
  <c r="G40" i="15"/>
  <c r="K40" i="15"/>
  <c r="M40" i="15"/>
  <c r="K41" i="15"/>
  <c r="L41" i="15"/>
  <c r="M41" i="15"/>
  <c r="E42" i="15"/>
  <c r="F42" i="15"/>
  <c r="G42" i="15"/>
  <c r="L42" i="15"/>
  <c r="M42" i="15"/>
  <c r="E43" i="15"/>
  <c r="F43" i="15"/>
  <c r="G43" i="15"/>
  <c r="K43" i="15"/>
  <c r="M43" i="15"/>
  <c r="E44" i="15"/>
  <c r="F44" i="15"/>
  <c r="G44" i="15"/>
  <c r="K44" i="15"/>
  <c r="L44" i="15"/>
  <c r="M44" i="15"/>
  <c r="E45" i="15"/>
  <c r="F45" i="15"/>
  <c r="G45" i="15"/>
  <c r="L45" i="15"/>
  <c r="M45" i="15"/>
  <c r="G46" i="15"/>
  <c r="K46" i="15"/>
  <c r="M46" i="15"/>
  <c r="B47" i="15"/>
  <c r="E47" i="15"/>
  <c r="K47" i="15"/>
  <c r="M47" i="15"/>
  <c r="E49" i="15"/>
  <c r="F49" i="15"/>
  <c r="G49" i="15"/>
  <c r="B50" i="15"/>
  <c r="C50" i="15"/>
  <c r="D50" i="15"/>
  <c r="E50" i="15"/>
  <c r="M50" i="15"/>
  <c r="G51" i="15"/>
  <c r="K51" i="15"/>
  <c r="M51" i="15"/>
  <c r="G52" i="15"/>
  <c r="K52" i="15"/>
  <c r="L52" i="15"/>
  <c r="M52" i="15"/>
  <c r="E53" i="15"/>
  <c r="F53" i="15"/>
  <c r="M53" i="15"/>
  <c r="E54" i="15"/>
  <c r="F54" i="15"/>
  <c r="G54" i="15"/>
  <c r="H54" i="15"/>
  <c r="K54" i="15"/>
  <c r="L54" i="15"/>
  <c r="M54" i="15"/>
  <c r="B55" i="15"/>
  <c r="E55" i="15"/>
  <c r="K55" i="15"/>
  <c r="K56" i="15"/>
  <c r="L56" i="15"/>
  <c r="M56" i="15"/>
  <c r="E57" i="15"/>
  <c r="F57" i="15"/>
  <c r="G57" i="15"/>
  <c r="K57" i="15"/>
  <c r="L57" i="15"/>
  <c r="M57" i="15"/>
  <c r="E58" i="15"/>
  <c r="F58" i="15"/>
  <c r="G58" i="15"/>
  <c r="K58" i="15"/>
  <c r="L58" i="15"/>
  <c r="M58" i="15"/>
  <c r="M60" i="15"/>
  <c r="B62" i="15"/>
  <c r="C11" i="18"/>
  <c r="D11" i="18"/>
  <c r="E11" i="18"/>
  <c r="C16" i="18"/>
  <c r="D16" i="18"/>
  <c r="E16" i="18"/>
  <c r="C26" i="18"/>
  <c r="D26" i="18"/>
  <c r="E26" i="18"/>
  <c r="B29" i="18"/>
  <c r="B44" i="18"/>
  <c r="C44" i="18"/>
  <c r="D44" i="18"/>
  <c r="E44" i="18"/>
  <c r="G6" i="4"/>
  <c r="H6" i="4"/>
  <c r="I6" i="4"/>
  <c r="J6" i="4"/>
  <c r="G7" i="4"/>
  <c r="H7" i="4"/>
  <c r="I7" i="4"/>
  <c r="J7" i="4"/>
  <c r="P7" i="4"/>
  <c r="Q7" i="4"/>
  <c r="R7" i="4"/>
  <c r="S7" i="4"/>
  <c r="G8" i="4"/>
  <c r="I8" i="4"/>
  <c r="J8" i="4"/>
  <c r="P8" i="4"/>
  <c r="Q8" i="4"/>
  <c r="R8" i="4"/>
  <c r="S8" i="4"/>
  <c r="G9" i="4"/>
  <c r="H9" i="4"/>
  <c r="I9" i="4"/>
  <c r="J9" i="4"/>
  <c r="K9" i="4"/>
  <c r="L9" i="4"/>
  <c r="M9" i="4"/>
  <c r="P9" i="4"/>
  <c r="Q9" i="4"/>
  <c r="R9" i="4"/>
  <c r="S9" i="4"/>
  <c r="G10" i="4"/>
  <c r="H10" i="4"/>
  <c r="I10" i="4"/>
  <c r="J10" i="4"/>
  <c r="K10" i="4"/>
  <c r="L10" i="4"/>
  <c r="M10" i="4"/>
  <c r="P10" i="4"/>
  <c r="Q10" i="4"/>
  <c r="R10" i="4"/>
  <c r="S10" i="4"/>
  <c r="G11" i="4"/>
  <c r="H11" i="4"/>
  <c r="I11" i="4"/>
  <c r="J11" i="4"/>
  <c r="K11" i="4"/>
  <c r="L11" i="4"/>
  <c r="M11" i="4"/>
  <c r="P11" i="4"/>
  <c r="Q11" i="4"/>
  <c r="R11" i="4"/>
  <c r="S11" i="4"/>
  <c r="G12" i="4"/>
  <c r="H12" i="4"/>
  <c r="I12" i="4"/>
  <c r="J12" i="4"/>
  <c r="K12" i="4"/>
  <c r="L12" i="4"/>
  <c r="M12" i="4"/>
  <c r="P12" i="4"/>
  <c r="Q12" i="4"/>
  <c r="R12" i="4"/>
  <c r="S12" i="4"/>
  <c r="G13" i="4"/>
  <c r="H13" i="4"/>
  <c r="H22" i="4"/>
  <c r="H27" i="4"/>
  <c r="I13" i="4"/>
  <c r="J13" i="4"/>
  <c r="J22" i="4"/>
  <c r="J27" i="4"/>
  <c r="P13" i="4"/>
  <c r="P22" i="4"/>
  <c r="P27" i="4"/>
  <c r="Q13" i="4"/>
  <c r="R13" i="4"/>
  <c r="R22" i="4"/>
  <c r="R27" i="4"/>
  <c r="S13" i="4"/>
  <c r="G14" i="4"/>
  <c r="G19" i="4"/>
  <c r="H14" i="4"/>
  <c r="I14" i="4"/>
  <c r="I19" i="4"/>
  <c r="J14" i="4"/>
  <c r="K14" i="4"/>
  <c r="L14" i="4"/>
  <c r="M14" i="4"/>
  <c r="Q15" i="4"/>
  <c r="Q19" i="4"/>
  <c r="S15" i="4"/>
  <c r="S19" i="4"/>
  <c r="G15" i="4"/>
  <c r="H15" i="4"/>
  <c r="I15" i="4"/>
  <c r="J15" i="4"/>
  <c r="K15" i="4"/>
  <c r="L15" i="4"/>
  <c r="M15" i="4"/>
  <c r="P15" i="4"/>
  <c r="R15" i="4"/>
  <c r="G16" i="4"/>
  <c r="H16" i="4"/>
  <c r="I16" i="4"/>
  <c r="J16" i="4"/>
  <c r="K16" i="4"/>
  <c r="L16" i="4"/>
  <c r="M16" i="4"/>
  <c r="N16" i="4"/>
  <c r="P16" i="4"/>
  <c r="Q16" i="4"/>
  <c r="R16" i="4"/>
  <c r="S16" i="4"/>
  <c r="G17" i="4"/>
  <c r="H17" i="4"/>
  <c r="I17" i="4"/>
  <c r="J17" i="4"/>
  <c r="K17" i="4"/>
  <c r="L17" i="4"/>
  <c r="M17" i="4"/>
  <c r="N17" i="4"/>
  <c r="P17" i="4"/>
  <c r="Q17" i="4"/>
  <c r="R17" i="4"/>
  <c r="S17" i="4"/>
  <c r="G18" i="4"/>
  <c r="H18" i="4"/>
  <c r="I18" i="4"/>
  <c r="J18" i="4"/>
  <c r="K18" i="4"/>
  <c r="L18" i="4"/>
  <c r="M18" i="4"/>
  <c r="P18" i="4"/>
  <c r="Q18" i="4"/>
  <c r="R18" i="4"/>
  <c r="S18" i="4"/>
  <c r="H19" i="4"/>
  <c r="J19" i="4"/>
  <c r="N19" i="4"/>
  <c r="P19" i="4"/>
  <c r="R19" i="4"/>
  <c r="G20" i="4"/>
  <c r="H20" i="4"/>
  <c r="I20" i="4"/>
  <c r="J20" i="4"/>
  <c r="K20" i="4"/>
  <c r="L20" i="4"/>
  <c r="M20" i="4"/>
  <c r="P20" i="4"/>
  <c r="Q20" i="4"/>
  <c r="R20" i="4"/>
  <c r="S20" i="4"/>
  <c r="G22" i="4"/>
  <c r="I22" i="4"/>
  <c r="Q22" i="4"/>
  <c r="S22" i="4"/>
  <c r="C23" i="4"/>
  <c r="D23" i="4"/>
  <c r="H23" i="4"/>
  <c r="U23" i="4"/>
  <c r="K27" i="1"/>
  <c r="E23" i="4"/>
  <c r="G23" i="4"/>
  <c r="T23" i="4"/>
  <c r="J27" i="1"/>
  <c r="I23" i="4"/>
  <c r="J23" i="4"/>
  <c r="K23" i="4"/>
  <c r="L23" i="4"/>
  <c r="M23" i="4"/>
  <c r="P23" i="4"/>
  <c r="Q23" i="4"/>
  <c r="R23" i="4"/>
  <c r="S23" i="4"/>
  <c r="V23" i="4"/>
  <c r="X24" i="4"/>
  <c r="G25" i="4"/>
  <c r="H25" i="4"/>
  <c r="I25" i="4"/>
  <c r="J25" i="4"/>
  <c r="K25" i="4"/>
  <c r="L25" i="4"/>
  <c r="M25" i="4"/>
  <c r="P25" i="4"/>
  <c r="Q25" i="4"/>
  <c r="R25" i="4"/>
  <c r="S25" i="4"/>
  <c r="G27" i="4"/>
  <c r="I27" i="4"/>
  <c r="Q27" i="4"/>
  <c r="S27" i="4"/>
  <c r="C30" i="4"/>
  <c r="D30" i="4"/>
  <c r="E30" i="4"/>
  <c r="G30" i="4"/>
  <c r="H30" i="4"/>
  <c r="I30" i="4"/>
  <c r="J30" i="4"/>
  <c r="K30" i="4"/>
  <c r="L30" i="4"/>
  <c r="M30" i="4"/>
  <c r="P30" i="4"/>
  <c r="Q30" i="4"/>
  <c r="R30" i="4"/>
  <c r="S30" i="4"/>
  <c r="T30" i="4"/>
  <c r="U30" i="4"/>
  <c r="V30" i="4"/>
  <c r="C15" i="20"/>
  <c r="D15" i="20"/>
  <c r="E15" i="20"/>
  <c r="C19" i="20"/>
  <c r="D19" i="20"/>
  <c r="E19" i="20"/>
  <c r="C20" i="20"/>
  <c r="D20" i="20"/>
  <c r="E20" i="20"/>
  <c r="C25" i="20"/>
  <c r="D25" i="20"/>
  <c r="E25" i="20"/>
  <c r="C28" i="20"/>
  <c r="D28" i="20"/>
  <c r="E28" i="20"/>
  <c r="C35" i="20"/>
  <c r="C36" i="20"/>
  <c r="C39" i="20"/>
  <c r="C47" i="20"/>
  <c r="C51" i="20"/>
  <c r="C57" i="20"/>
  <c r="C58" i="20"/>
  <c r="C64" i="20"/>
  <c r="C70" i="20"/>
  <c r="C71" i="20"/>
  <c r="C75" i="20"/>
  <c r="D35" i="20"/>
  <c r="E35" i="20"/>
  <c r="D36" i="20"/>
  <c r="E36" i="20"/>
  <c r="D39" i="20"/>
  <c r="E39" i="20"/>
  <c r="D47" i="20"/>
  <c r="E47" i="20"/>
  <c r="D51" i="20"/>
  <c r="E51" i="20"/>
  <c r="D57" i="20"/>
  <c r="E57" i="20"/>
  <c r="D58" i="20"/>
  <c r="E58" i="20"/>
  <c r="D64" i="20"/>
  <c r="E64" i="20"/>
  <c r="F64" i="20"/>
  <c r="D70" i="20"/>
  <c r="E70" i="20"/>
  <c r="F70" i="20"/>
  <c r="D71" i="20"/>
  <c r="E71" i="20"/>
  <c r="F71" i="20"/>
  <c r="D75" i="20"/>
  <c r="E75" i="20"/>
  <c r="F75" i="20"/>
  <c r="G75" i="20"/>
  <c r="C83" i="20"/>
  <c r="D83" i="20"/>
  <c r="E83" i="20"/>
  <c r="F83" i="20"/>
  <c r="G83" i="20"/>
  <c r="C86" i="20"/>
  <c r="D86" i="20"/>
  <c r="D87" i="20"/>
  <c r="D91" i="20"/>
  <c r="D92" i="20"/>
  <c r="D99" i="20"/>
  <c r="D109" i="20"/>
  <c r="D112" i="20"/>
  <c r="D115" i="20"/>
  <c r="D118" i="20"/>
  <c r="D119" i="20"/>
  <c r="D124" i="20"/>
  <c r="E86" i="20"/>
  <c r="F86" i="20"/>
  <c r="G86" i="20"/>
  <c r="C87" i="20"/>
  <c r="E87" i="20"/>
  <c r="F87" i="20"/>
  <c r="G87" i="20"/>
  <c r="C91" i="20"/>
  <c r="E91" i="20"/>
  <c r="F91" i="20"/>
  <c r="G91" i="20"/>
  <c r="C92" i="20"/>
  <c r="E92" i="20"/>
  <c r="F92" i="20"/>
  <c r="G92" i="20"/>
  <c r="C99" i="20"/>
  <c r="E99" i="20"/>
  <c r="F99" i="20"/>
  <c r="G99" i="20"/>
  <c r="C109" i="20"/>
  <c r="E109" i="20"/>
  <c r="C112" i="20"/>
  <c r="E112" i="20"/>
  <c r="C115" i="20"/>
  <c r="E115" i="20"/>
  <c r="C118" i="20"/>
  <c r="E118" i="20"/>
  <c r="C119" i="20"/>
  <c r="C124" i="20"/>
  <c r="E119" i="20"/>
  <c r="E124" i="20"/>
  <c r="F124" i="20"/>
  <c r="C4" i="1"/>
  <c r="C7" i="1"/>
  <c r="D7" i="1"/>
  <c r="E7" i="1"/>
  <c r="F7" i="1"/>
  <c r="D8" i="1"/>
  <c r="F8" i="1"/>
  <c r="D9" i="1"/>
  <c r="F9" i="1"/>
  <c r="C10" i="1"/>
  <c r="D10" i="1"/>
  <c r="E10" i="1"/>
  <c r="F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9" i="1"/>
  <c r="D19" i="1"/>
  <c r="E19" i="1"/>
  <c r="C20" i="1"/>
  <c r="D20" i="1"/>
  <c r="E20" i="1"/>
  <c r="C21" i="1"/>
  <c r="D21" i="1"/>
  <c r="E21" i="1"/>
  <c r="F21" i="1"/>
  <c r="C22" i="1"/>
  <c r="D22" i="1"/>
  <c r="E22" i="1"/>
  <c r="C23" i="1"/>
  <c r="D23" i="1"/>
  <c r="E23" i="1"/>
  <c r="C24" i="1"/>
  <c r="D24" i="1"/>
  <c r="E24" i="1"/>
  <c r="F24" i="1"/>
  <c r="C27" i="1"/>
  <c r="D27" i="1"/>
  <c r="E27" i="1"/>
  <c r="L27" i="1"/>
  <c r="C28" i="1"/>
  <c r="D28" i="1"/>
  <c r="E28" i="1"/>
  <c r="J28" i="1"/>
  <c r="K28" i="1"/>
  <c r="L28" i="1"/>
  <c r="C30" i="1"/>
  <c r="D30" i="1"/>
  <c r="E30" i="1"/>
  <c r="C31" i="1"/>
  <c r="D31" i="1"/>
  <c r="E31" i="1"/>
  <c r="J31" i="1"/>
  <c r="K31" i="1"/>
  <c r="L31" i="1"/>
  <c r="C4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E11" i="2"/>
  <c r="C14" i="2"/>
  <c r="D14" i="2"/>
  <c r="E14" i="2"/>
  <c r="G14" i="2"/>
  <c r="G15" i="2"/>
  <c r="C17" i="2"/>
  <c r="D17" i="2"/>
  <c r="E17" i="2"/>
  <c r="F17" i="2"/>
  <c r="D18" i="2"/>
  <c r="F18" i="2"/>
  <c r="D19" i="2"/>
  <c r="F19" i="2"/>
  <c r="C21" i="2"/>
  <c r="D21" i="2"/>
  <c r="E21" i="2"/>
  <c r="C22" i="2"/>
  <c r="D22" i="2"/>
  <c r="E22" i="2"/>
  <c r="C23" i="2"/>
  <c r="D23" i="2"/>
  <c r="E23" i="2"/>
  <c r="G23" i="2"/>
  <c r="C25" i="2"/>
  <c r="D25" i="2"/>
  <c r="E25" i="2"/>
  <c r="C26" i="2"/>
  <c r="D26" i="2"/>
  <c r="D27" i="2"/>
  <c r="E26" i="2"/>
  <c r="C27" i="2"/>
  <c r="G27" i="2"/>
  <c r="G28" i="2"/>
  <c r="K27" i="2"/>
  <c r="L27" i="2"/>
  <c r="M27" i="2"/>
  <c r="O27" i="2"/>
  <c r="C15" i="12"/>
  <c r="C19" i="12"/>
  <c r="C20" i="12"/>
  <c r="D15" i="12"/>
  <c r="E15" i="12"/>
  <c r="D19" i="12"/>
  <c r="E19" i="12"/>
  <c r="E20" i="12"/>
  <c r="D20" i="12"/>
  <c r="L6" i="4"/>
  <c r="C25" i="12"/>
  <c r="K7" i="4"/>
  <c r="D25" i="12"/>
  <c r="L7" i="4"/>
  <c r="E25" i="12"/>
  <c r="M7" i="4"/>
  <c r="C28" i="12"/>
  <c r="D28" i="12"/>
  <c r="E28" i="12"/>
  <c r="C35" i="12"/>
  <c r="D35" i="12"/>
  <c r="E35" i="12"/>
  <c r="C36" i="12"/>
  <c r="D36" i="12"/>
  <c r="E36" i="12"/>
  <c r="C39" i="12"/>
  <c r="D39" i="12"/>
  <c r="E39" i="12"/>
  <c r="C47" i="12"/>
  <c r="D47" i="12"/>
  <c r="E47" i="12"/>
  <c r="C51" i="12"/>
  <c r="D51" i="12"/>
  <c r="D57" i="12"/>
  <c r="D58" i="12"/>
  <c r="E51" i="12"/>
  <c r="C57" i="12"/>
  <c r="E57" i="12"/>
  <c r="C58" i="12"/>
  <c r="K8" i="4"/>
  <c r="E58" i="12"/>
  <c r="M8" i="4"/>
  <c r="C64" i="12"/>
  <c r="D64" i="12"/>
  <c r="E64" i="12"/>
  <c r="F64" i="12"/>
  <c r="C70" i="12"/>
  <c r="D70" i="12"/>
  <c r="E70" i="12"/>
  <c r="F70" i="12"/>
  <c r="F71" i="12"/>
  <c r="F75" i="12"/>
  <c r="C83" i="12"/>
  <c r="D83" i="12"/>
  <c r="E83" i="12"/>
  <c r="F83" i="12"/>
  <c r="C86" i="12"/>
  <c r="D86" i="12"/>
  <c r="D87" i="12"/>
  <c r="E86" i="12"/>
  <c r="F86" i="12"/>
  <c r="F87" i="12"/>
  <c r="C87" i="12"/>
  <c r="E87" i="12"/>
  <c r="C91" i="12"/>
  <c r="D91" i="12"/>
  <c r="D92" i="12"/>
  <c r="E91" i="12"/>
  <c r="F91" i="12"/>
  <c r="F92" i="12"/>
  <c r="C92" i="12"/>
  <c r="E92" i="12"/>
  <c r="C99" i="12"/>
  <c r="D99" i="12"/>
  <c r="E99" i="12"/>
  <c r="F99" i="12"/>
  <c r="C112" i="12"/>
  <c r="D112" i="12"/>
  <c r="E112" i="12"/>
  <c r="C115" i="12"/>
  <c r="D115" i="12"/>
  <c r="E115" i="12"/>
  <c r="F115" i="12"/>
  <c r="C118" i="12"/>
  <c r="D118" i="12"/>
  <c r="E118" i="12"/>
  <c r="F118" i="12"/>
  <c r="C121" i="12"/>
  <c r="D121" i="12"/>
  <c r="E121" i="12"/>
  <c r="C122" i="12"/>
  <c r="C127" i="12"/>
  <c r="E122" i="12"/>
  <c r="E127" i="12"/>
  <c r="C6" i="4"/>
  <c r="E6" i="4"/>
  <c r="C7" i="4"/>
  <c r="T7" i="4"/>
  <c r="J5" i="1"/>
  <c r="K5" i="2"/>
  <c r="D7" i="4"/>
  <c r="U7" i="4"/>
  <c r="K5" i="1"/>
  <c r="L5" i="2"/>
  <c r="E7" i="4"/>
  <c r="V7" i="4"/>
  <c r="L5" i="1"/>
  <c r="M5" i="2"/>
  <c r="D8" i="4"/>
  <c r="E8" i="4"/>
  <c r="V8" i="4"/>
  <c r="L6" i="1"/>
  <c r="M6" i="2"/>
  <c r="C8" i="4"/>
  <c r="T8" i="4"/>
  <c r="J6" i="1"/>
  <c r="K6" i="2"/>
  <c r="C9" i="4"/>
  <c r="T9" i="4"/>
  <c r="J7" i="1"/>
  <c r="K7" i="2"/>
  <c r="D9" i="4"/>
  <c r="U9" i="4"/>
  <c r="K7" i="1"/>
  <c r="L7" i="2"/>
  <c r="E9" i="4"/>
  <c r="V9" i="4"/>
  <c r="L7" i="1"/>
  <c r="M7" i="2"/>
  <c r="C14" i="4"/>
  <c r="D14" i="4"/>
  <c r="E14" i="4"/>
  <c r="O17" i="2"/>
  <c r="C15" i="4"/>
  <c r="T15" i="4"/>
  <c r="J13" i="1"/>
  <c r="K18" i="2"/>
  <c r="D15" i="4"/>
  <c r="U15" i="4"/>
  <c r="K13" i="1"/>
  <c r="L18" i="2"/>
  <c r="E15" i="4"/>
  <c r="V15" i="4"/>
  <c r="L13" i="1"/>
  <c r="M18" i="2"/>
  <c r="O18" i="2"/>
  <c r="C16" i="4"/>
  <c r="T16" i="4"/>
  <c r="J14" i="1"/>
  <c r="J17" i="1"/>
  <c r="D16" i="4"/>
  <c r="U16" i="4"/>
  <c r="K14" i="1"/>
  <c r="K17" i="1"/>
  <c r="E16" i="4"/>
  <c r="V16" i="4"/>
  <c r="L14" i="1"/>
  <c r="O19" i="2"/>
  <c r="C17" i="4"/>
  <c r="T17" i="4"/>
  <c r="J15" i="1"/>
  <c r="K20" i="2"/>
  <c r="D17" i="4"/>
  <c r="U17" i="4"/>
  <c r="K15" i="1"/>
  <c r="L20" i="2"/>
  <c r="E17" i="4"/>
  <c r="V17" i="4"/>
  <c r="L15" i="1"/>
  <c r="M20" i="2"/>
  <c r="X17" i="4"/>
  <c r="M15" i="1"/>
  <c r="N20" i="2"/>
  <c r="O20" i="2"/>
  <c r="C18" i="4"/>
  <c r="T18" i="4"/>
  <c r="J16" i="1"/>
  <c r="K21" i="2"/>
  <c r="D18" i="4"/>
  <c r="U18" i="4"/>
  <c r="K16" i="1"/>
  <c r="L21" i="2"/>
  <c r="E18" i="4"/>
  <c r="V18" i="4"/>
  <c r="L16" i="1"/>
  <c r="M21" i="2"/>
  <c r="N21" i="2"/>
  <c r="O21" i="2"/>
  <c r="C25" i="4"/>
  <c r="D25" i="4"/>
  <c r="U25" i="4"/>
  <c r="E25" i="4"/>
  <c r="C16" i="7"/>
  <c r="D16" i="7"/>
  <c r="E16" i="7"/>
  <c r="C23" i="7"/>
  <c r="C11" i="4"/>
  <c r="T11" i="4"/>
  <c r="J9" i="1"/>
  <c r="K9" i="2"/>
  <c r="D23" i="7"/>
  <c r="D11" i="4"/>
  <c r="U11" i="4"/>
  <c r="K9" i="1"/>
  <c r="L9" i="2"/>
  <c r="E23" i="7"/>
  <c r="E11" i="4"/>
  <c r="V11" i="4"/>
  <c r="L9" i="1"/>
  <c r="M9" i="2"/>
  <c r="N10" i="2"/>
  <c r="C48" i="7"/>
  <c r="C12" i="4"/>
  <c r="T12" i="4"/>
  <c r="J10" i="1"/>
  <c r="K10" i="2"/>
  <c r="D48" i="7"/>
  <c r="D12" i="4"/>
  <c r="U12" i="4"/>
  <c r="K10" i="1"/>
  <c r="L10" i="2"/>
  <c r="E48" i="7"/>
  <c r="E12" i="4"/>
  <c r="V12" i="4"/>
  <c r="L10" i="1"/>
  <c r="M10" i="2"/>
  <c r="C52" i="7"/>
  <c r="C54" i="7"/>
  <c r="D52" i="7"/>
  <c r="D20" i="4"/>
  <c r="U20" i="4"/>
  <c r="K18" i="1"/>
  <c r="L12" i="2"/>
  <c r="L14" i="2"/>
  <c r="E52" i="7"/>
  <c r="E54" i="7"/>
  <c r="D54" i="7"/>
  <c r="C9" i="8"/>
  <c r="D9" i="8"/>
  <c r="E9" i="8"/>
  <c r="G9" i="8"/>
  <c r="H9" i="8"/>
  <c r="C12" i="8"/>
  <c r="D12" i="8"/>
  <c r="E12" i="8"/>
  <c r="E15" i="8"/>
  <c r="E22" i="8"/>
  <c r="E24" i="8"/>
  <c r="E34" i="8"/>
  <c r="E35" i="8"/>
  <c r="E36" i="8"/>
  <c r="G12" i="8"/>
  <c r="H12" i="8"/>
  <c r="C15" i="8"/>
  <c r="C22" i="8"/>
  <c r="C24" i="8"/>
  <c r="C34" i="8"/>
  <c r="C35" i="8"/>
  <c r="C36" i="8"/>
  <c r="D15" i="8"/>
  <c r="G15" i="8"/>
  <c r="H15" i="8"/>
  <c r="D22" i="8"/>
  <c r="D24" i="8"/>
  <c r="G24" i="8"/>
  <c r="H24" i="8"/>
  <c r="D34" i="8"/>
  <c r="D35" i="8"/>
  <c r="D36" i="8"/>
  <c r="G34" i="8"/>
  <c r="G35" i="8"/>
  <c r="H34" i="8"/>
  <c r="H35" i="8"/>
  <c r="H36" i="8"/>
  <c r="F36" i="8"/>
  <c r="J36" i="8"/>
  <c r="L19" i="4"/>
  <c r="C30" i="3"/>
  <c r="D15" i="3"/>
  <c r="C9" i="1"/>
  <c r="C18" i="2"/>
  <c r="C19" i="2"/>
  <c r="C28" i="2"/>
  <c r="D5" i="1"/>
  <c r="M19" i="4"/>
  <c r="K19" i="4"/>
  <c r="X23" i="4"/>
  <c r="M27" i="1"/>
  <c r="C23" i="3"/>
  <c r="H56" i="3"/>
  <c r="E15" i="3"/>
  <c r="C15" i="3"/>
  <c r="E10" i="4"/>
  <c r="V10" i="4"/>
  <c r="L8" i="1"/>
  <c r="C10" i="4"/>
  <c r="T10" i="4"/>
  <c r="J8" i="1"/>
  <c r="D6" i="4"/>
  <c r="L8" i="4"/>
  <c r="U8" i="4"/>
  <c r="K6" i="1"/>
  <c r="L6" i="2"/>
  <c r="D71" i="12"/>
  <c r="D75" i="12"/>
  <c r="M6" i="4"/>
  <c r="M13" i="4"/>
  <c r="M22" i="4"/>
  <c r="M27" i="4"/>
  <c r="E71" i="12"/>
  <c r="E75" i="12"/>
  <c r="K6" i="4"/>
  <c r="K13" i="4"/>
  <c r="K22" i="4"/>
  <c r="K27" i="4"/>
  <c r="C71" i="12"/>
  <c r="C75" i="12"/>
  <c r="D10" i="4"/>
  <c r="U10" i="4"/>
  <c r="K8" i="1"/>
  <c r="G30" i="2"/>
  <c r="G29" i="2"/>
  <c r="F122" i="12"/>
  <c r="F127" i="12"/>
  <c r="D122" i="12"/>
  <c r="D127" i="12"/>
  <c r="M37" i="15"/>
  <c r="L49" i="15"/>
  <c r="G29" i="15"/>
  <c r="F34" i="15"/>
  <c r="G9" i="15"/>
  <c r="G13" i="15"/>
  <c r="F13" i="15"/>
  <c r="L19" i="2"/>
  <c r="L22" i="2"/>
  <c r="E74" i="6"/>
  <c r="X16" i="4"/>
  <c r="M14" i="1"/>
  <c r="N19" i="2"/>
  <c r="N22" i="2"/>
  <c r="E19" i="4"/>
  <c r="C19" i="4"/>
  <c r="E13" i="4"/>
  <c r="E22" i="4"/>
  <c r="E27" i="4"/>
  <c r="C13" i="4"/>
  <c r="C22" i="4"/>
  <c r="C27" i="4"/>
  <c r="D19" i="4"/>
  <c r="G53" i="15"/>
  <c r="G55" i="15"/>
  <c r="F55" i="15"/>
  <c r="G36" i="15"/>
  <c r="G47" i="15"/>
  <c r="F47" i="15"/>
  <c r="M12" i="15"/>
  <c r="L13" i="15"/>
  <c r="M13" i="15"/>
  <c r="G4" i="15"/>
  <c r="G7" i="15"/>
  <c r="F7" i="15"/>
  <c r="E5" i="1"/>
  <c r="E5" i="2"/>
  <c r="C16" i="3"/>
  <c r="C56" i="3"/>
  <c r="C5" i="1"/>
  <c r="C5" i="2"/>
  <c r="C6" i="2"/>
  <c r="C15" i="2"/>
  <c r="E20" i="4"/>
  <c r="V20" i="4"/>
  <c r="L18" i="1"/>
  <c r="M12" i="2"/>
  <c r="M14" i="2"/>
  <c r="C20" i="4"/>
  <c r="T20" i="4"/>
  <c r="J18" i="1"/>
  <c r="K12" i="2"/>
  <c r="K14" i="2"/>
  <c r="L13" i="4"/>
  <c r="L22" i="4"/>
  <c r="L27" i="4"/>
  <c r="K19" i="2"/>
  <c r="K22" i="2"/>
  <c r="K30" i="1"/>
  <c r="G34" i="15"/>
  <c r="K49" i="15"/>
  <c r="E34" i="15"/>
  <c r="E62" i="15"/>
  <c r="K33" i="15"/>
  <c r="M14" i="15"/>
  <c r="K7" i="15"/>
  <c r="M7" i="15"/>
  <c r="M24" i="15"/>
  <c r="E7" i="15"/>
  <c r="E24" i="15"/>
  <c r="D5" i="2"/>
  <c r="C6" i="1"/>
  <c r="C25" i="1"/>
  <c r="K24" i="15"/>
  <c r="L33" i="15"/>
  <c r="L62" i="15"/>
  <c r="M33" i="15"/>
  <c r="K62" i="15"/>
  <c r="U19" i="4"/>
  <c r="K12" i="1"/>
  <c r="L17" i="2"/>
  <c r="L28" i="2"/>
  <c r="T13" i="4"/>
  <c r="T22" i="4"/>
  <c r="T27" i="4"/>
  <c r="J4" i="1"/>
  <c r="K4" i="2"/>
  <c r="K15" i="2"/>
  <c r="V13" i="4"/>
  <c r="V22" i="4"/>
  <c r="V27" i="4"/>
  <c r="L4" i="1"/>
  <c r="L25" i="1"/>
  <c r="T19" i="4"/>
  <c r="J12" i="1"/>
  <c r="K17" i="2"/>
  <c r="K28" i="2"/>
  <c r="V19" i="4"/>
  <c r="L12" i="1"/>
  <c r="M17" i="2"/>
  <c r="M28" i="2"/>
  <c r="D13" i="4"/>
  <c r="D22" i="4"/>
  <c r="D27" i="4"/>
  <c r="U13" i="4"/>
  <c r="U22" i="4"/>
  <c r="U27" i="4"/>
  <c r="M49" i="15"/>
  <c r="L24" i="15"/>
  <c r="K4" i="1"/>
  <c r="K25" i="1"/>
  <c r="M4" i="2"/>
  <c r="M15" i="2"/>
  <c r="J25" i="1"/>
  <c r="J29" i="1"/>
  <c r="M62" i="15"/>
  <c r="J32" i="1"/>
  <c r="D11" i="2"/>
  <c r="E46" i="3"/>
  <c r="D46" i="3"/>
  <c r="E27" i="2"/>
  <c r="E8" i="1"/>
  <c r="E23" i="3"/>
  <c r="E16" i="3"/>
  <c r="E4" i="1"/>
  <c r="L17" i="1"/>
  <c r="M19" i="2"/>
  <c r="M22" i="2"/>
  <c r="F13" i="1"/>
  <c r="D10" i="3"/>
  <c r="N9" i="2"/>
  <c r="L4" i="2"/>
  <c r="L15" i="2"/>
  <c r="L30" i="2"/>
  <c r="O22" i="2"/>
  <c r="O28" i="2"/>
  <c r="D28" i="2"/>
  <c r="D29" i="2"/>
  <c r="M30" i="2"/>
  <c r="K29" i="1"/>
  <c r="K32" i="1"/>
  <c r="C16" i="2"/>
  <c r="K30" i="2"/>
  <c r="C29" i="1"/>
  <c r="C32" i="1"/>
  <c r="K11" i="1"/>
  <c r="L8" i="2"/>
  <c r="L11" i="2"/>
  <c r="K8" i="2"/>
  <c r="K11" i="2"/>
  <c r="J11" i="1"/>
  <c r="L11" i="1"/>
  <c r="M8" i="2"/>
  <c r="M11" i="2"/>
  <c r="T25" i="4"/>
  <c r="J30" i="1"/>
  <c r="G36" i="8"/>
  <c r="H37" i="8"/>
  <c r="L29" i="1"/>
  <c r="L32" i="1"/>
  <c r="K16" i="2"/>
  <c r="C30" i="2"/>
  <c r="K29" i="2"/>
  <c r="C29" i="2"/>
  <c r="V25" i="4"/>
  <c r="L30" i="1"/>
  <c r="O29" i="2"/>
  <c r="O30" i="2"/>
  <c r="N7" i="2"/>
  <c r="G15" i="15"/>
  <c r="F16" i="15"/>
  <c r="F18" i="1"/>
  <c r="F5" i="1"/>
  <c r="N12" i="2"/>
  <c r="N14" i="2"/>
  <c r="F11" i="1"/>
  <c r="F16" i="1"/>
  <c r="I38" i="5"/>
  <c r="F50" i="15"/>
  <c r="E56" i="3"/>
  <c r="F17" i="1"/>
  <c r="D4" i="1"/>
  <c r="D16" i="3"/>
  <c r="D56" i="3"/>
  <c r="E9" i="1"/>
  <c r="E18" i="2"/>
  <c r="E19" i="2"/>
  <c r="E28" i="2"/>
  <c r="E6" i="1"/>
  <c r="E4" i="2"/>
  <c r="E6" i="2"/>
  <c r="E15" i="2"/>
  <c r="F4" i="1"/>
  <c r="G16" i="15"/>
  <c r="G24" i="15"/>
  <c r="F24" i="15"/>
  <c r="G50" i="15"/>
  <c r="G62" i="15"/>
  <c r="F62" i="15"/>
  <c r="N28" i="2"/>
  <c r="X19" i="4"/>
  <c r="N5" i="2"/>
  <c r="N8" i="2"/>
  <c r="N11" i="2"/>
  <c r="N29" i="2"/>
  <c r="D4" i="2"/>
  <c r="D6" i="2"/>
  <c r="D15" i="2"/>
  <c r="D30" i="2"/>
  <c r="D6" i="1"/>
  <c r="D25" i="1"/>
  <c r="E25" i="1"/>
  <c r="E30" i="2"/>
  <c r="E16" i="2"/>
  <c r="M16" i="2"/>
  <c r="M29" i="2"/>
  <c r="E29" i="2"/>
  <c r="F6" i="1"/>
  <c r="F25" i="1"/>
  <c r="F29" i="1"/>
  <c r="F32" i="1"/>
  <c r="E29" i="1"/>
  <c r="E32" i="1"/>
  <c r="D32" i="1"/>
  <c r="D29" i="1"/>
  <c r="N4" i="2"/>
  <c r="N30" i="2"/>
  <c r="M32" i="1"/>
  <c r="F30" i="2"/>
</calcChain>
</file>

<file path=xl/comments1.xml><?xml version="1.0" encoding="utf-8"?>
<comments xmlns="http://schemas.openxmlformats.org/spreadsheetml/2006/main">
  <authors>
    <author>User</author>
  </authors>
  <commentList>
    <comment ref="N2" authorId="0" shapeId="0">
      <text>
        <r>
          <rPr>
            <b/>
            <sz val="9"/>
            <color indexed="81"/>
            <rFont val="Segoe UI"/>
            <family val="2"/>
            <charset val="238"/>
          </rPr>
          <t>User: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R2" authorId="0" shapeId="0">
      <text>
        <r>
          <rPr>
            <b/>
            <sz val="9"/>
            <color indexed="81"/>
            <rFont val="Segoe UI"/>
            <family val="2"/>
            <charset val="238"/>
          </rPr>
          <t>User: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<sst xmlns="http://schemas.openxmlformats.org/spreadsheetml/2006/main" count="1709" uniqueCount="674">
  <si>
    <t>BEVÉTELEK</t>
  </si>
  <si>
    <t>2013. évi</t>
  </si>
  <si>
    <t xml:space="preserve"> 2014. évi</t>
  </si>
  <si>
    <t>KIADÁSOK</t>
  </si>
  <si>
    <t>Eredeti ei.</t>
  </si>
  <si>
    <t>Mód-tt ei.</t>
  </si>
  <si>
    <t>Tényleges</t>
  </si>
  <si>
    <t>TERV</t>
  </si>
  <si>
    <t>Módosított ei.</t>
  </si>
  <si>
    <t>B11</t>
  </si>
  <si>
    <t>Önkormányzatok működési támogatása</t>
  </si>
  <si>
    <t>K1</t>
  </si>
  <si>
    <t>Személyi juttatások</t>
  </si>
  <si>
    <t>B16</t>
  </si>
  <si>
    <t>Működési célú átvét ÁH- n belülről</t>
  </si>
  <si>
    <t>K2</t>
  </si>
  <si>
    <t>Munkaadókat terhelő járulék</t>
  </si>
  <si>
    <t>B1</t>
  </si>
  <si>
    <t>Működési bevételek ÁH-n belülről</t>
  </si>
  <si>
    <t>K3</t>
  </si>
  <si>
    <t>Dologi kiadás</t>
  </si>
  <si>
    <t>B21</t>
  </si>
  <si>
    <t>Ónkormányzatok felhalmozási támogatása</t>
  </si>
  <si>
    <t>K4</t>
  </si>
  <si>
    <t>Ellátottak juttatása</t>
  </si>
  <si>
    <t>B25</t>
  </si>
  <si>
    <t>Felhalmozási célú átvét ÁH-n belülről</t>
  </si>
  <si>
    <t>K506</t>
  </si>
  <si>
    <t>Működési célú pénzeszköz átadás ÁH-n belülre</t>
  </si>
  <si>
    <t>B2</t>
  </si>
  <si>
    <t>Felhalmozási bevételek ÁH-n belülről</t>
  </si>
  <si>
    <t>K508</t>
  </si>
  <si>
    <t>Működési kölcsönnyújtás ÁH-n kívülre</t>
  </si>
  <si>
    <t>B31</t>
  </si>
  <si>
    <r>
      <t>Jövedelem adók</t>
    </r>
    <r>
      <rPr>
        <b/>
        <sz val="12"/>
        <rFont val="Times New Roman"/>
        <family val="1"/>
        <charset val="238"/>
      </rPr>
      <t xml:space="preserve"> ( termőföld bérbeadás)</t>
    </r>
    <r>
      <rPr>
        <sz val="12"/>
        <rFont val="Times New Roman"/>
        <family val="1"/>
        <charset val="238"/>
      </rPr>
      <t>Jövedelem adók</t>
    </r>
    <r>
      <rPr>
        <b/>
        <sz val="12"/>
        <rFont val="Times New Roman"/>
        <family val="1"/>
        <charset val="238"/>
      </rPr>
      <t xml:space="preserve"> ( termőföld bérbeadás)</t>
    </r>
  </si>
  <si>
    <t>K511</t>
  </si>
  <si>
    <t>Működési célú pénzeszköz átadás ÁH-n kívülre</t>
  </si>
  <si>
    <t>B34</t>
  </si>
  <si>
    <r>
      <t xml:space="preserve">Vagyoni típusú adók </t>
    </r>
    <r>
      <rPr>
        <b/>
        <sz val="12"/>
        <rFont val="Times New Roman"/>
        <family val="1"/>
        <charset val="238"/>
      </rPr>
      <t>( építmény, telekadó)</t>
    </r>
    <r>
      <rPr>
        <sz val="12"/>
        <rFont val="Times New Roman"/>
        <family val="1"/>
        <charset val="238"/>
      </rPr>
      <t xml:space="preserve">Vagyoni típusú adók </t>
    </r>
    <r>
      <rPr>
        <b/>
        <sz val="12"/>
        <rFont val="Times New Roman"/>
        <family val="1"/>
        <charset val="238"/>
      </rPr>
      <t>( építmény, telekadó)</t>
    </r>
  </si>
  <si>
    <t>K5</t>
  </si>
  <si>
    <t>Egyéb működési célú kiadások</t>
  </si>
  <si>
    <t>B351</t>
  </si>
  <si>
    <r>
      <t xml:space="preserve">Értékesítési és forgalmi adók </t>
    </r>
    <r>
      <rPr>
        <b/>
        <sz val="12"/>
        <rFont val="Times New Roman"/>
        <family val="1"/>
        <charset val="238"/>
      </rPr>
      <t>(iparűzési adó)</t>
    </r>
    <r>
      <rPr>
        <sz val="12"/>
        <rFont val="Times New Roman"/>
        <family val="1"/>
        <charset val="238"/>
      </rPr>
      <t xml:space="preserve">Értékesítési és forgalmi adók </t>
    </r>
    <r>
      <rPr>
        <b/>
        <sz val="12"/>
        <rFont val="Times New Roman"/>
        <family val="1"/>
        <charset val="238"/>
      </rPr>
      <t>(iparűzési adó)</t>
    </r>
  </si>
  <si>
    <t>K6</t>
  </si>
  <si>
    <t>Beruházás</t>
  </si>
  <si>
    <t>B354</t>
  </si>
  <si>
    <t>Gépjárműadók</t>
  </si>
  <si>
    <t>K7</t>
  </si>
  <si>
    <t>Felújítás</t>
  </si>
  <si>
    <t>B355</t>
  </si>
  <si>
    <r>
      <t xml:space="preserve">Egyéb adók </t>
    </r>
    <r>
      <rPr>
        <b/>
        <sz val="12"/>
        <rFont val="Times New Roman"/>
        <family val="1"/>
        <charset val="238"/>
      </rPr>
      <t xml:space="preserve"> (talajterhelési díj)</t>
    </r>
    <r>
      <rPr>
        <sz val="12"/>
        <rFont val="Times New Roman"/>
        <family val="1"/>
        <charset val="238"/>
      </rPr>
      <t xml:space="preserve">Egyéb adók </t>
    </r>
    <r>
      <rPr>
        <b/>
        <sz val="12"/>
        <rFont val="Times New Roman"/>
        <family val="1"/>
        <charset val="238"/>
      </rPr>
      <t xml:space="preserve"> (talajterhelési díj)</t>
    </r>
  </si>
  <si>
    <t>K86</t>
  </si>
  <si>
    <t>Felhalmozási kölcsönök nyújtása ÁH-n kívülre</t>
  </si>
  <si>
    <t xml:space="preserve">                       (bírság, pótlék)</t>
  </si>
  <si>
    <t>K87</t>
  </si>
  <si>
    <t>Lakásépítés támogatása</t>
  </si>
  <si>
    <t>B3</t>
  </si>
  <si>
    <t>Közhatalmi bevételek</t>
  </si>
  <si>
    <t>K88</t>
  </si>
  <si>
    <t>Felhalmozási célú pénzeszköz átadás ÁH-n kívülre</t>
  </si>
  <si>
    <t>B4</t>
  </si>
  <si>
    <t>Működési bevételek</t>
  </si>
  <si>
    <t>K8</t>
  </si>
  <si>
    <t>Egyéb felhalmozási célú kiadások</t>
  </si>
  <si>
    <t xml:space="preserve">B5 </t>
  </si>
  <si>
    <t>Felhalmozási bevételek</t>
  </si>
  <si>
    <t>K512</t>
  </si>
  <si>
    <t>Tartalék</t>
  </si>
  <si>
    <t>B62</t>
  </si>
  <si>
    <t>Működési célú kölcsönök visszatér. ÁH-n kívülről</t>
  </si>
  <si>
    <t>B63</t>
  </si>
  <si>
    <t>Egyéb működési célú átvett pénze. ÁH-n kívülről</t>
  </si>
  <si>
    <t>B6</t>
  </si>
  <si>
    <t>Működési célú pénze.átvét ÁH-n kívülről</t>
  </si>
  <si>
    <t>B72</t>
  </si>
  <si>
    <t>Felhalmozási kölcsönök visszatérülése</t>
  </si>
  <si>
    <t>B73</t>
  </si>
  <si>
    <t>Egyéb felhalm-i célú átvett pénze. ÁH-n kívülről</t>
  </si>
  <si>
    <t>B7</t>
  </si>
  <si>
    <t>Felhalmozási célú pénze.átvét ÁH-n kívülről</t>
  </si>
  <si>
    <t xml:space="preserve">  KÖLTSÉGVETÉSI BEVÉTELEK</t>
  </si>
  <si>
    <t xml:space="preserve">      KÖLTSÉGVETÉSI KIADÁSOK</t>
  </si>
  <si>
    <t>B812</t>
  </si>
  <si>
    <t>Belföldi értékpapírok bevételei</t>
  </si>
  <si>
    <t>K912</t>
  </si>
  <si>
    <t>Belföldi értékpapír vásárlás</t>
  </si>
  <si>
    <t>B813</t>
  </si>
  <si>
    <t>Maradvány igénybevétele</t>
  </si>
  <si>
    <t xml:space="preserve">                 Költségvetési  főösszeg</t>
  </si>
  <si>
    <t>B816</t>
  </si>
  <si>
    <t>Intézmény finanszírozás</t>
  </si>
  <si>
    <t>K915</t>
  </si>
  <si>
    <t>B817</t>
  </si>
  <si>
    <t>Betétek megszüntetése</t>
  </si>
  <si>
    <t>K916</t>
  </si>
  <si>
    <t>Pénzeszközök betétkénti elhelyezése</t>
  </si>
  <si>
    <t xml:space="preserve">  HALMOZOTT BEVÉTELEK</t>
  </si>
  <si>
    <t xml:space="preserve">             HALMOZOTT KIADÁSOK</t>
  </si>
  <si>
    <t>Bevételek</t>
  </si>
  <si>
    <t xml:space="preserve">ebből: </t>
  </si>
  <si>
    <t>Kiadások</t>
  </si>
  <si>
    <t>Előirányzatok</t>
  </si>
  <si>
    <t>Tény</t>
  </si>
  <si>
    <t>önként</t>
  </si>
  <si>
    <t xml:space="preserve">önként </t>
  </si>
  <si>
    <t>Eredeti</t>
  </si>
  <si>
    <t>Mód-tt</t>
  </si>
  <si>
    <t>terv</t>
  </si>
  <si>
    <t>vállalt</t>
  </si>
  <si>
    <t>Értékpapír kibocsátás, értékesítés</t>
  </si>
  <si>
    <t>Előző évi működési maradvány igénybevétele</t>
  </si>
  <si>
    <t>Értékpapír vásárlás</t>
  </si>
  <si>
    <t xml:space="preserve">                   Finanszírozási célú bevételek</t>
  </si>
  <si>
    <t xml:space="preserve">  </t>
  </si>
  <si>
    <t>K9</t>
  </si>
  <si>
    <t xml:space="preserve">             Finanszírozási célú kiadások</t>
  </si>
  <si>
    <t>MŰKÖDÉSI  BEVÉTELEK ÖSSZESEN</t>
  </si>
  <si>
    <t>MŰKÖDÉSI KIADÁSOK ÖSSZ.</t>
  </si>
  <si>
    <t>Hiány:</t>
  </si>
  <si>
    <t>Többlet:</t>
  </si>
  <si>
    <t xml:space="preserve"> </t>
  </si>
  <si>
    <t>B8</t>
  </si>
  <si>
    <t xml:space="preserve">                    Finanszírozási célú bevételek</t>
  </si>
  <si>
    <t>FELHALMOZÁSI BEVÉTELEK ÖSSZESEN</t>
  </si>
  <si>
    <t>FELHALMOZÁSI KIADÁSOK ÖSSZ.</t>
  </si>
  <si>
    <t xml:space="preserve">                MIND ÖSSZESEN</t>
  </si>
  <si>
    <t xml:space="preserve">                       MIND ÖSSZESEN</t>
  </si>
  <si>
    <t>Rovat</t>
  </si>
  <si>
    <t xml:space="preserve">2013. évi </t>
  </si>
  <si>
    <t>Önkorm.</t>
  </si>
  <si>
    <t>Hivatal</t>
  </si>
  <si>
    <t>KÖH</t>
  </si>
  <si>
    <t>Óvoda</t>
  </si>
  <si>
    <t>Műv.ház</t>
  </si>
  <si>
    <t>Összesen</t>
  </si>
  <si>
    <t>B111</t>
  </si>
  <si>
    <t>Helyi önkorm.működésének általános támogatása</t>
  </si>
  <si>
    <t>B112</t>
  </si>
  <si>
    <t>Települési önk.egyes köznevelési feladatainak támogatása</t>
  </si>
  <si>
    <t>B113</t>
  </si>
  <si>
    <t>Települési önk.szociális, gyermekjóléti, gyermekétkezt.fa tám.</t>
  </si>
  <si>
    <t>B114</t>
  </si>
  <si>
    <t>Települési önk.kulturális feladatainak támogatása</t>
  </si>
  <si>
    <t>B115</t>
  </si>
  <si>
    <t>Működési célú központosított előirányzatok</t>
  </si>
  <si>
    <t>B116</t>
  </si>
  <si>
    <t>Helyi önkormányzatok kiegészítő támogatása</t>
  </si>
  <si>
    <t>OEP-től átvett pénzeszköz ifjúság eü.feladatok</t>
  </si>
  <si>
    <t>Pénezköz átvétel Levél-Bezenye</t>
  </si>
  <si>
    <t>Egyéb működési célú támogatások ÁH-n belülről</t>
  </si>
  <si>
    <t>MŰKÖDÉSI CÉLÚ TÁM. ÁH-N BELÜLRŐL</t>
  </si>
  <si>
    <t>Lakosság közműfejlesztés támogatása</t>
  </si>
  <si>
    <t>Felhalmozási célú önkormányzati támogatások</t>
  </si>
  <si>
    <t>Pályázatok bevételei</t>
  </si>
  <si>
    <t>Egyéb felhalmozási célú támogatások ÁH-n belülről</t>
  </si>
  <si>
    <t>FELHALM-I CÉLÚ TÁM. ÁH-N BELÜLRŐL</t>
  </si>
  <si>
    <r>
      <t xml:space="preserve">Jövedelem adók </t>
    </r>
    <r>
      <rPr>
        <sz val="12"/>
        <rFont val="Times New Roman"/>
        <family val="1"/>
        <charset val="238"/>
      </rPr>
      <t>( termőföld bérbeadás)Jövedelem adók ( termőföld bérbeadás)Jövedelem adók ( termőföld bérbeadás)</t>
    </r>
  </si>
  <si>
    <r>
      <t>Vagyoni típusú adók (</t>
    </r>
    <r>
      <rPr>
        <sz val="12"/>
        <rFont val="Times New Roman"/>
        <family val="1"/>
        <charset val="238"/>
      </rPr>
      <t xml:space="preserve"> építmény, telekadó, komm.adóVagyoni típusú adók ( építmény, telekadó, komm.adóVagyoni típusú adók ( építmény, telekadó, komm.adó</t>
    </r>
  </si>
  <si>
    <r>
      <t xml:space="preserve">Értékesítési és forgalmi adók </t>
    </r>
    <r>
      <rPr>
        <sz val="12"/>
        <rFont val="Times New Roman"/>
        <family val="1"/>
        <charset val="238"/>
      </rPr>
      <t>(iparűzési adó)</t>
    </r>
    <r>
      <rPr>
        <b/>
        <sz val="12"/>
        <rFont val="Times New Roman"/>
        <family val="1"/>
        <charset val="238"/>
      </rPr>
      <t xml:space="preserve">Értékesítési és forgalmi adók </t>
    </r>
    <r>
      <rPr>
        <sz val="12"/>
        <rFont val="Times New Roman"/>
        <family val="1"/>
        <charset val="238"/>
      </rPr>
      <t>(iparűzési adó)</t>
    </r>
    <r>
      <rPr>
        <b/>
        <sz val="12"/>
        <rFont val="Times New Roman"/>
        <family val="1"/>
        <charset val="238"/>
      </rPr>
      <t xml:space="preserve">Értékesítési és forgalmi adók </t>
    </r>
    <r>
      <rPr>
        <sz val="12"/>
        <rFont val="Times New Roman"/>
        <family val="1"/>
        <charset val="238"/>
      </rPr>
      <t>(iparűzési adó)</t>
    </r>
  </si>
  <si>
    <r>
      <t>Egyéb adók</t>
    </r>
    <r>
      <rPr>
        <sz val="12"/>
        <rFont val="Times New Roman"/>
        <family val="1"/>
        <charset val="238"/>
      </rPr>
      <t xml:space="preserve">  (tartozkodás után fizetett idegenforg.adó)</t>
    </r>
    <r>
      <rPr>
        <b/>
        <sz val="12"/>
        <rFont val="Times New Roman"/>
        <family val="1"/>
        <charset val="238"/>
      </rPr>
      <t>Egyéb adók</t>
    </r>
    <r>
      <rPr>
        <sz val="12"/>
        <rFont val="Times New Roman"/>
        <family val="1"/>
        <charset val="238"/>
      </rPr>
      <t xml:space="preserve">  (tartozkodás után fizetett idegenforg.adó)</t>
    </r>
    <r>
      <rPr>
        <b/>
        <sz val="12"/>
        <rFont val="Times New Roman"/>
        <family val="1"/>
        <charset val="238"/>
      </rPr>
      <t>Egyéb adók</t>
    </r>
    <r>
      <rPr>
        <sz val="12"/>
        <rFont val="Times New Roman"/>
        <family val="1"/>
        <charset val="238"/>
      </rPr>
      <t xml:space="preserve">  (tartozkodás után fizetett idegenforg.adó)</t>
    </r>
  </si>
  <si>
    <t xml:space="preserve">                      </t>
  </si>
  <si>
    <t>KÖZHATALMI BEVÉTELEK</t>
  </si>
  <si>
    <t>B401</t>
  </si>
  <si>
    <t>B402</t>
  </si>
  <si>
    <t>Szolgáltatások ellenértéke (igazg.szolg.díj, vendégétkezés)</t>
  </si>
  <si>
    <t>B403</t>
  </si>
  <si>
    <t>Közvetített szolgáltatások (Határ közüzemi továbbsz.)</t>
  </si>
  <si>
    <t>B404</t>
  </si>
  <si>
    <t>Tulajdonosi bevételek (bérleti díjak)</t>
  </si>
  <si>
    <t>B405</t>
  </si>
  <si>
    <t>Ellátási díjak</t>
  </si>
  <si>
    <t>B406</t>
  </si>
  <si>
    <t>Kiszámlázott általános forgalmi adó</t>
  </si>
  <si>
    <t>B407</t>
  </si>
  <si>
    <t>Áfa visszatérülése</t>
  </si>
  <si>
    <t>B408</t>
  </si>
  <si>
    <t>Kamatbevételek</t>
  </si>
  <si>
    <t>B410</t>
  </si>
  <si>
    <t>Egyéb működési bevételek</t>
  </si>
  <si>
    <t>MŰKÖDÉSI BEVÉTELEK</t>
  </si>
  <si>
    <t>B52</t>
  </si>
  <si>
    <t>Ingatlanok értékesítése</t>
  </si>
  <si>
    <t>B54</t>
  </si>
  <si>
    <t>Részesedések értékesítése</t>
  </si>
  <si>
    <t>B5</t>
  </si>
  <si>
    <t>FELHALMOZÁSI  BEVÉTELEK</t>
  </si>
  <si>
    <t>Működési célú kölcsönök visszatérülése ÁH-n kívülről</t>
  </si>
  <si>
    <t>Egyéb működési célú átvett pénzeszközök ÁH-n kívülről</t>
  </si>
  <si>
    <t>MŰK-I CÉLÚ ÁTVETT PÉNZE. ÁH kívülről</t>
  </si>
  <si>
    <t>Egyéb felhalmozási célú átvett pénzeszközök ÁH-n kívülről</t>
  </si>
  <si>
    <t>FELHALM-I  ÁTVETT PÉNZE. ÁH kívülről</t>
  </si>
  <si>
    <t xml:space="preserve">                          BEVÉTELEK ÖSSZESEN</t>
  </si>
  <si>
    <t xml:space="preserve">     BEVÉTELEK HALMOZOTT ÖSSZEGE</t>
  </si>
  <si>
    <t>K I A D Á S O K</t>
  </si>
  <si>
    <t>Önkormányzat</t>
  </si>
  <si>
    <t>Önkormányzati Hivatal</t>
  </si>
  <si>
    <t>Művelődési Ház</t>
  </si>
  <si>
    <t>Mód.-tt ei.</t>
  </si>
  <si>
    <t>Mód.ei.</t>
  </si>
  <si>
    <t>Ellátottak juttatásai</t>
  </si>
  <si>
    <t xml:space="preserve">         Működési kiadások összesen</t>
  </si>
  <si>
    <t xml:space="preserve">          Felhalmozási kiadások</t>
  </si>
  <si>
    <t xml:space="preserve">                KIADÁSOK ÖSSZESEN</t>
  </si>
  <si>
    <t xml:space="preserve">         HALMOZOTT KIADÁSOK ÖSSZ</t>
  </si>
  <si>
    <t>Létszám (fő)</t>
  </si>
  <si>
    <t xml:space="preserve">   ÁLLAMI TÁMOGATÁSOK</t>
  </si>
  <si>
    <t>Eltérés</t>
  </si>
  <si>
    <t>Ft/fő</t>
  </si>
  <si>
    <t>fő</t>
  </si>
  <si>
    <t>Ft</t>
  </si>
  <si>
    <t xml:space="preserve">            Önkormányzati hivatal működésének támogatása</t>
  </si>
  <si>
    <t>Zöldterület gazdálkodással kapcsolatos feladatok</t>
  </si>
  <si>
    <t>Közvilágítás fenntartásának támogatása</t>
  </si>
  <si>
    <t>Köztemető fenntartás támogatása</t>
  </si>
  <si>
    <t>Közutak fenntartásának támogatása</t>
  </si>
  <si>
    <t xml:space="preserve">             Település üzemeltetés támogatása</t>
  </si>
  <si>
    <t>Egyéb önkormányzati feladatok  támogatása</t>
  </si>
  <si>
    <t>Lakott külterülettel kapcsolatos feladatok támogatása</t>
  </si>
  <si>
    <t>Üdülőhelyi feladatok támogatása</t>
  </si>
  <si>
    <t xml:space="preserve">              beszámítás</t>
  </si>
  <si>
    <t>I.</t>
  </si>
  <si>
    <t xml:space="preserve">      Helyi önkormányzatok működésének általános tám.</t>
  </si>
  <si>
    <t xml:space="preserve">Óvodai nevelés </t>
  </si>
  <si>
    <t xml:space="preserve">                                            közvetlen segítők</t>
  </si>
  <si>
    <t xml:space="preserve">                                            működtetés</t>
  </si>
  <si>
    <t xml:space="preserve">                                                közvetlen segítők</t>
  </si>
  <si>
    <t>A köznevelési intézmények működtetéséhez kapcs. támogatás</t>
  </si>
  <si>
    <t>II.</t>
  </si>
  <si>
    <t xml:space="preserve">           Köznevelési feladatok (óvoda)</t>
  </si>
  <si>
    <t xml:space="preserve">      II.</t>
  </si>
  <si>
    <t xml:space="preserve">              Kedvezményes étkezés</t>
  </si>
  <si>
    <t>Pénzbeli szociális feladatok</t>
  </si>
  <si>
    <t>Bölcsődei ellátás</t>
  </si>
  <si>
    <t>III.</t>
  </si>
  <si>
    <t xml:space="preserve">             Szociális és gyermekjóléti feladatok</t>
  </si>
  <si>
    <t>Könyvtári, közművelődés feladatok támogatása</t>
  </si>
  <si>
    <t>Beszámítás (elvonás)</t>
  </si>
  <si>
    <t xml:space="preserve">    ÁLLAMI TÁMOGATÁS ÖSSZESEN</t>
  </si>
  <si>
    <t>FELHALMOZÁSI KIADÁSOK ÖSSZESEN</t>
  </si>
  <si>
    <t>ebből:</t>
  </si>
  <si>
    <t>eredeti</t>
  </si>
  <si>
    <t>módosított</t>
  </si>
  <si>
    <t>feladat</t>
  </si>
  <si>
    <t>Beruházások:</t>
  </si>
  <si>
    <t>Felújítások:</t>
  </si>
  <si>
    <t>Összes felújítás:</t>
  </si>
  <si>
    <t>EGYÉB MŰKÖDÉSI KIADÁSOK</t>
  </si>
  <si>
    <t>önként vállalt</t>
  </si>
  <si>
    <t>ESZI támogatás</t>
  </si>
  <si>
    <t>Háziorvos támogatása</t>
  </si>
  <si>
    <t>Egyéb működési célú támogatások ÁH-n kívülre</t>
  </si>
  <si>
    <t>Működési tartalék</t>
  </si>
  <si>
    <t>EGYÉB MŰKÖDÉSI CÉLÚ KIADÁSOK</t>
  </si>
  <si>
    <t>Jegyzői hatáskörű</t>
  </si>
  <si>
    <t xml:space="preserve">      ELLÁTOTTAK JUTTATÁSAI</t>
  </si>
  <si>
    <t>Mszolnok</t>
  </si>
  <si>
    <t>Mudvar</t>
  </si>
  <si>
    <t xml:space="preserve">Eredeti </t>
  </si>
  <si>
    <t>Módosított</t>
  </si>
  <si>
    <t>Települési támogatások</t>
  </si>
  <si>
    <t>segélyek, krízis támogatások, közgyógyellátás</t>
  </si>
  <si>
    <t>Köztemetés</t>
  </si>
  <si>
    <t>Bursa</t>
  </si>
  <si>
    <t xml:space="preserve">   ELLÁTOTTAK JUTTATÁSAI</t>
  </si>
  <si>
    <t>ÖNKORMÁNYZAT</t>
  </si>
  <si>
    <t>013350 Önkor. Vagyonnal való gazdálkodás</t>
  </si>
  <si>
    <t>041233 Hosszabb időtartamú közfoglalkoztatás</t>
  </si>
  <si>
    <t>011130 Önkormányzati jogalkotás</t>
  </si>
  <si>
    <t>066010  Zöldterület kezelés</t>
  </si>
  <si>
    <t>045160 Közutak, hidak üzemeltetée, fenntartása</t>
  </si>
  <si>
    <t>072312 Fogorvosi ügyeleti ellátás</t>
  </si>
  <si>
    <t>072311 Fogorvosi alapellátás</t>
  </si>
  <si>
    <t>107060 egyéb szociális pénzbeni ellátások</t>
  </si>
  <si>
    <t>092120 Iskola 5- 8. osztály</t>
  </si>
  <si>
    <t>066020 Város és községgazdálkodás szolgáltatások</t>
  </si>
  <si>
    <t>081030Sport és Szabadidő Központ</t>
  </si>
  <si>
    <t>064010 Közvilágítás</t>
  </si>
  <si>
    <t>084031 Civil szervezetek támogatása</t>
  </si>
  <si>
    <t>051010 Hulladékgazdálkodás</t>
  </si>
  <si>
    <t>102030 Idősek nappali ellátása</t>
  </si>
  <si>
    <t>072111 Háziorvosi alapellátás</t>
  </si>
  <si>
    <t>074032 Ifjúség-egészségügyi gondozás</t>
  </si>
  <si>
    <t>13320 Köztemető fenntartás és üzemeltetés</t>
  </si>
  <si>
    <t>K1101</t>
  </si>
  <si>
    <t>Alapilletmények, pótlékok, illetmény-, keresetkiegészítés</t>
  </si>
  <si>
    <t>K1102</t>
  </si>
  <si>
    <t>Jutalom</t>
  </si>
  <si>
    <t>K1103</t>
  </si>
  <si>
    <t>Céljuttatás, prémium</t>
  </si>
  <si>
    <t>K1104</t>
  </si>
  <si>
    <t>Túlóra, helyettesítés</t>
  </si>
  <si>
    <t>K1106</t>
  </si>
  <si>
    <t>Jubileumi jutalom</t>
  </si>
  <si>
    <t>K1107</t>
  </si>
  <si>
    <t>Béren kívüli juttatások</t>
  </si>
  <si>
    <t>K1108</t>
  </si>
  <si>
    <t>Ruházati költségtérítés</t>
  </si>
  <si>
    <t>K1109</t>
  </si>
  <si>
    <t>Közlekedési költségtérítés</t>
  </si>
  <si>
    <t>K1110</t>
  </si>
  <si>
    <t>Egyéb költségtérítés</t>
  </si>
  <si>
    <t>K1113</t>
  </si>
  <si>
    <t>Foglalkoztatottak egyéb személyi juttatása (biztosítási díj)</t>
  </si>
  <si>
    <t>K11</t>
  </si>
  <si>
    <t xml:space="preserve">      Foglalkoztatottak személyi juttatásai</t>
  </si>
  <si>
    <t>K121</t>
  </si>
  <si>
    <t>Választott tisztségviselők juttatásai</t>
  </si>
  <si>
    <t>K122</t>
  </si>
  <si>
    <t>Munkavégzésre irányuló egyébb jogv.-nem saját foglalk. Jutt.</t>
  </si>
  <si>
    <t>K123</t>
  </si>
  <si>
    <t>Egyéb külső személyi juttatások (prémium évek, egysz.fogl.,repi)</t>
  </si>
  <si>
    <t>K12</t>
  </si>
  <si>
    <t xml:space="preserve">  Külső személyi juttatások </t>
  </si>
  <si>
    <t>SZEMÉLYI JUTTATÁSOK ÖSSZESEN</t>
  </si>
  <si>
    <t>K21</t>
  </si>
  <si>
    <t>Szociális adó</t>
  </si>
  <si>
    <t>K24</t>
  </si>
  <si>
    <t xml:space="preserve">EHO </t>
  </si>
  <si>
    <t>K25</t>
  </si>
  <si>
    <t>Táppénz hozzájárulás</t>
  </si>
  <si>
    <t>K27</t>
  </si>
  <si>
    <t>Kifizetői adó (szja)</t>
  </si>
  <si>
    <t>MUNKAADÓKAT TERHELŐ JÁR., ADÓK</t>
  </si>
  <si>
    <t>K3111</t>
  </si>
  <si>
    <t>Gyógyszer, vegyszer</t>
  </si>
  <si>
    <t>K3112</t>
  </si>
  <si>
    <t>Könyv, folyóirat, tev-t segítő információhordozó</t>
  </si>
  <si>
    <t>K311</t>
  </si>
  <si>
    <t>Szakmai anyag beszerzés</t>
  </si>
  <si>
    <t>K3121</t>
  </si>
  <si>
    <t>Élelmiszer</t>
  </si>
  <si>
    <t>K3122</t>
  </si>
  <si>
    <t>Irodaszer, nyomtatvány</t>
  </si>
  <si>
    <t>K312</t>
  </si>
  <si>
    <t>Kisértékű tárgyi eszköz</t>
  </si>
  <si>
    <t>K3124</t>
  </si>
  <si>
    <t>Üzemanyag</t>
  </si>
  <si>
    <t>K3125</t>
  </si>
  <si>
    <t>Munkaruha, védőeszköz</t>
  </si>
  <si>
    <t>K3126</t>
  </si>
  <si>
    <t>Egyéb anyag, készletbeszerzés</t>
  </si>
  <si>
    <t xml:space="preserve">               Üzemeltetési anyagok beszerzése</t>
  </si>
  <si>
    <t>K31</t>
  </si>
  <si>
    <t xml:space="preserve">                 KÉSZLETBESZERZÉS</t>
  </si>
  <si>
    <t>K321</t>
  </si>
  <si>
    <t>Informatikai szolgáltatások igénybevétele</t>
  </si>
  <si>
    <t xml:space="preserve">K322 </t>
  </si>
  <si>
    <t xml:space="preserve">Egyéb kommunikációs szolgáltatások </t>
  </si>
  <si>
    <t>K 322</t>
  </si>
  <si>
    <t>Internet díja</t>
  </si>
  <si>
    <t>K32</t>
  </si>
  <si>
    <t xml:space="preserve">               KOMMUNIKÁCIÓS SZOLGÁLTATÁSOK</t>
  </si>
  <si>
    <t>K331</t>
  </si>
  <si>
    <t>Közüzemi díjak (gáz, áram, víz)</t>
  </si>
  <si>
    <t>k332</t>
  </si>
  <si>
    <t>Vásárolt élelmezés</t>
  </si>
  <si>
    <t>K333</t>
  </si>
  <si>
    <t>Bérleit díjak</t>
  </si>
  <si>
    <t>K334</t>
  </si>
  <si>
    <t>Karbantartás, kisjavítási szolgáltatások</t>
  </si>
  <si>
    <t>K335</t>
  </si>
  <si>
    <t>Közvetített szolgáltatások</t>
  </si>
  <si>
    <t>K336</t>
  </si>
  <si>
    <t>Szakmai tevékenységet segítő szolgáltatások  (közszolg.száml.szellemi)</t>
  </si>
  <si>
    <t>K337</t>
  </si>
  <si>
    <t>Egyéb szolgáltatások (szállítás,posta, hulladék, hóelt.,falunap, bank)</t>
  </si>
  <si>
    <t>K 33</t>
  </si>
  <si>
    <t xml:space="preserve">              SZOLGÁLTATÁSI KIADÁSOK</t>
  </si>
  <si>
    <t>K341</t>
  </si>
  <si>
    <t>Kiküldetési kiadások</t>
  </si>
  <si>
    <t>K342</t>
  </si>
  <si>
    <t>Reklám és propaganda kiadások</t>
  </si>
  <si>
    <t>K343</t>
  </si>
  <si>
    <t>Reprezentáció</t>
  </si>
  <si>
    <t>K34</t>
  </si>
  <si>
    <t xml:space="preserve">             KIKÜLDETÉSEK, REKLÁM  KIADÁSOK</t>
  </si>
  <si>
    <t>K351</t>
  </si>
  <si>
    <t>Működési célú előzetesen felszámított áfa</t>
  </si>
  <si>
    <t>K352</t>
  </si>
  <si>
    <t>Fizetendő általános forgalmi adó</t>
  </si>
  <si>
    <t>K353</t>
  </si>
  <si>
    <t>Kamatkiadások</t>
  </si>
  <si>
    <t>K354</t>
  </si>
  <si>
    <t>Egyéb pénzügyi műveletek kiadásai (árfolyam veszteség)</t>
  </si>
  <si>
    <t>K355</t>
  </si>
  <si>
    <t>Egyéb dologi kiadások (hatósági díjak, ajánlati bizt., kés.kamat)</t>
  </si>
  <si>
    <t>K35</t>
  </si>
  <si>
    <t xml:space="preserve">   KÜLÖNFÉLE BEFIZETÉSEK ÉS EGYÉB DOLOGI KIAD.</t>
  </si>
  <si>
    <t xml:space="preserve">DOLOGI KIADÁSOK </t>
  </si>
  <si>
    <t>ELLÁTOTTAK JUTTATÁSAI</t>
  </si>
  <si>
    <t>Működési kölcsönnyújtás ÁH-nkívülre</t>
  </si>
  <si>
    <t>Tartalékok</t>
  </si>
  <si>
    <t>BERUHÁZÁSOK</t>
  </si>
  <si>
    <t>FELÚJÍTÁSOK</t>
  </si>
  <si>
    <t>EGYÉB FELHALMOZÁSI KIADÁSOK</t>
  </si>
  <si>
    <t xml:space="preserve">                    KIADÁSOK ÖSSZESEN</t>
  </si>
  <si>
    <t xml:space="preserve">  KIADÁSOK HALMOZOTT ÖSSZEGE</t>
  </si>
  <si>
    <t>Helyi önkormányzatok kiegészítő támogatása    (külterületi)</t>
  </si>
  <si>
    <t>Közcélú foglalkoztatás</t>
  </si>
  <si>
    <t>Pénzeszköz átvétel Levél-Bezenye</t>
  </si>
  <si>
    <r>
      <t xml:space="preserve">Jövedelem adók </t>
    </r>
    <r>
      <rPr>
        <sz val="12"/>
        <rFont val="Times New Roman"/>
        <family val="1"/>
        <charset val="238"/>
      </rPr>
      <t>( termőföld bérbeadás)</t>
    </r>
  </si>
  <si>
    <r>
      <t>Vagyoni típusú adók (</t>
    </r>
    <r>
      <rPr>
        <sz val="12"/>
        <rFont val="Times New Roman"/>
        <family val="1"/>
        <charset val="238"/>
      </rPr>
      <t xml:space="preserve"> építmény, telekadó)</t>
    </r>
  </si>
  <si>
    <r>
      <t xml:space="preserve">Értékesítési és forgalmi adók </t>
    </r>
    <r>
      <rPr>
        <sz val="12"/>
        <rFont val="Times New Roman"/>
        <family val="1"/>
        <charset val="238"/>
      </rPr>
      <t>(iparűzési adó)</t>
    </r>
  </si>
  <si>
    <t xml:space="preserve">                       </t>
  </si>
  <si>
    <t xml:space="preserve">Szolgáltatások ellenértéke </t>
  </si>
  <si>
    <t>Fordítot áfa</t>
  </si>
  <si>
    <t>Hitelfelvét</t>
  </si>
  <si>
    <t>Létszám  ( fő)</t>
  </si>
  <si>
    <t xml:space="preserve">                  ÓVODA</t>
  </si>
  <si>
    <t>Munkavégzésre irányuló egyéb jogviszony</t>
  </si>
  <si>
    <t>K3123</t>
  </si>
  <si>
    <t>Sokszorosítási feladatokkal összefüggő anyagok</t>
  </si>
  <si>
    <t>Egyéb kommunikációs szolgáltatások  (telefondíj)</t>
  </si>
  <si>
    <t>Közüzemi díjak ( áram, víz)</t>
  </si>
  <si>
    <t>Gázdíj</t>
  </si>
  <si>
    <t>Szakmai tev-t segítő szolgáltatások  (közszolg.,száml.szellemi)</t>
  </si>
  <si>
    <t>Egyéb szolgáltatások (száll.,posta, hull.,munkaeü., bank)</t>
  </si>
  <si>
    <t>Közfoglalkoztatás</t>
  </si>
  <si>
    <t>Leader pályázat parképítés</t>
  </si>
  <si>
    <r>
      <t>Egyéb adók</t>
    </r>
    <r>
      <rPr>
        <sz val="12"/>
        <rFont val="Times New Roman"/>
        <family val="1"/>
        <charset val="238"/>
      </rPr>
      <t xml:space="preserve">  (talajterhelési díj)</t>
    </r>
  </si>
  <si>
    <t>Vendégétkezés</t>
  </si>
  <si>
    <t>Bölcsődei étkezés</t>
  </si>
  <si>
    <t>nem magyar állampolgár tér díj</t>
  </si>
  <si>
    <t>Iskolai étkezési díjak</t>
  </si>
  <si>
    <t>Óvodai étkezési díjak</t>
  </si>
  <si>
    <t>Alkalmazottak térítése</t>
  </si>
  <si>
    <t>BERUHÁZÁSOK - FELÚJÍTÁSOK</t>
  </si>
  <si>
    <t>Terv  2014.</t>
  </si>
  <si>
    <t>2015.</t>
  </si>
  <si>
    <t>2016.</t>
  </si>
  <si>
    <t>2016. után</t>
  </si>
  <si>
    <t xml:space="preserve">    Beruházás, felújítás összesen</t>
  </si>
  <si>
    <t xml:space="preserve"> MIND ÖSSZESEN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</si>
  <si>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</si>
  <si>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</si>
  <si>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</si>
  <si>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</si>
  <si>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</si>
  <si>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</si>
  <si>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</si>
  <si>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</si>
  <si>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</si>
  <si>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</si>
  <si>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</si>
  <si>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</si>
  <si>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</si>
  <si>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</si>
  <si>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Pénzkészlet</t>
  </si>
  <si>
    <t>Állami támogatás</t>
  </si>
  <si>
    <t>Felhalmozási és tőkejellegű bev.</t>
  </si>
  <si>
    <t>Támogatásértékű  működési bevételek</t>
  </si>
  <si>
    <t>Felhalmozási célú pénzeszköz átvét</t>
  </si>
  <si>
    <t>Iparűzési adó</t>
  </si>
  <si>
    <t>Gépjármű adó</t>
  </si>
  <si>
    <t>Pénzmaradvány</t>
  </si>
  <si>
    <t>Vagyoni típusú adók</t>
  </si>
  <si>
    <t>Bevételek összesen:</t>
  </si>
  <si>
    <t>Járulékok</t>
  </si>
  <si>
    <t>Dologi jellegű kiadások</t>
  </si>
  <si>
    <t>Működési célú pe átadás ÁH b.</t>
  </si>
  <si>
    <t>Működési célú pe átadás ÁH k.</t>
  </si>
  <si>
    <t>Kiadások összesen:</t>
  </si>
  <si>
    <t>2013. évi terv</t>
  </si>
  <si>
    <t>Gyerekek</t>
  </si>
  <si>
    <t xml:space="preserve"> fő</t>
  </si>
  <si>
    <t>nap</t>
  </si>
  <si>
    <t>Ft/fő/nap</t>
  </si>
  <si>
    <t xml:space="preserve">Ft </t>
  </si>
  <si>
    <t>áfa</t>
  </si>
  <si>
    <t>Óvodás napközis gyermek</t>
  </si>
  <si>
    <t>Óvodás félnapos gyermek</t>
  </si>
  <si>
    <t xml:space="preserve">           Óvodás gyerek össz.</t>
  </si>
  <si>
    <t>Iskolás gyermek napközis alsós</t>
  </si>
  <si>
    <t>Iskolás gyermek napközis felsős</t>
  </si>
  <si>
    <t>Menza alsós</t>
  </si>
  <si>
    <t>Menza  felsős</t>
  </si>
  <si>
    <t xml:space="preserve">     Iskolás gyerekek össz.</t>
  </si>
  <si>
    <t>Bölcsődés gyermek</t>
  </si>
  <si>
    <t>Bölcsődés gyerekek össz.</t>
  </si>
  <si>
    <t>Munkahelyi étkezés</t>
  </si>
  <si>
    <t>Vendég étkezés</t>
  </si>
  <si>
    <t xml:space="preserve"> Kiadások összesen</t>
  </si>
  <si>
    <t>Óvodás 50%-os  kedv.</t>
  </si>
  <si>
    <t>Óvodás 75%-os kedv.</t>
  </si>
  <si>
    <t>Óvodás félnapos ingyenes</t>
  </si>
  <si>
    <t>Óvodás ingyenes</t>
  </si>
  <si>
    <t>Óvodás összesen</t>
  </si>
  <si>
    <t>Iskolás s gyermek napközis alsós 50%</t>
  </si>
  <si>
    <t>Iskolás  gyermek napközis alsós 75%</t>
  </si>
  <si>
    <t>Iskolás gyermek napközis alsós ingy.</t>
  </si>
  <si>
    <t>Iskolás gyermek napközis felsős 50%</t>
  </si>
  <si>
    <t>Iskolás gyermek napközis felsős 75%</t>
  </si>
  <si>
    <t>Iskolás gyermek napközis felsős ingy.</t>
  </si>
  <si>
    <t>Menza alsós gyermek</t>
  </si>
  <si>
    <t>Menza alsós gyermek 50%</t>
  </si>
  <si>
    <t>Menza alsós gyermek ingyenes</t>
  </si>
  <si>
    <t xml:space="preserve">Menza felsős gyermek </t>
  </si>
  <si>
    <t>Menza felsős gyermek 50%</t>
  </si>
  <si>
    <t>Menza felsős gyermek ingyenes</t>
  </si>
  <si>
    <t>Iskolás összesen</t>
  </si>
  <si>
    <t xml:space="preserve">Bölcsődés gyermek </t>
  </si>
  <si>
    <t>Bölcsődés gyermek 50%</t>
  </si>
  <si>
    <t>Bölcsődés gyermek ingyenes</t>
  </si>
  <si>
    <t>Bölcsődés összesen</t>
  </si>
  <si>
    <t xml:space="preserve">  Bevételek összesen</t>
  </si>
  <si>
    <t>Hegyeshalom Nagyközségi Önkormányzat</t>
  </si>
  <si>
    <t>Címrendi szám</t>
  </si>
  <si>
    <t>Intézmény neve</t>
  </si>
  <si>
    <t>1 1</t>
  </si>
  <si>
    <t xml:space="preserve">Óvoda </t>
  </si>
  <si>
    <t xml:space="preserve">1 1 1 </t>
  </si>
  <si>
    <t>Napsugár Óvoda és Bölcsőde</t>
  </si>
  <si>
    <t>3 1 1</t>
  </si>
  <si>
    <t xml:space="preserve">4 1 1 </t>
  </si>
  <si>
    <t>Közös Önkormányzati Hivatal</t>
  </si>
  <si>
    <t>LÉTSZÁM</t>
  </si>
  <si>
    <t>Össz.:</t>
  </si>
  <si>
    <t>Köztisztviselő</t>
  </si>
  <si>
    <t>alakulását bemutató mérleg</t>
  </si>
  <si>
    <t>Intézményi működési bevétel</t>
  </si>
  <si>
    <t>Támogatásértékű műk. bevétel</t>
  </si>
  <si>
    <t>Működési bevételek összesen</t>
  </si>
  <si>
    <t>Ingatlan értékesítés</t>
  </si>
  <si>
    <t>Felhalmozási bev. összesen</t>
  </si>
  <si>
    <t>Helyi adók</t>
  </si>
  <si>
    <t xml:space="preserve">   Iparűzési adó</t>
  </si>
  <si>
    <t xml:space="preserve">   Építmény adó</t>
  </si>
  <si>
    <t>Idegenforgalmi adó</t>
  </si>
  <si>
    <t xml:space="preserve">   Telekadó</t>
  </si>
  <si>
    <t>Kommunális adó</t>
  </si>
  <si>
    <t>int.finanszírozás</t>
  </si>
  <si>
    <t>Bevételek összesen</t>
  </si>
  <si>
    <t>Bevétel mindösszesen</t>
  </si>
  <si>
    <t>Dologi kiadások</t>
  </si>
  <si>
    <t>Segélyezés, ellátottak jutt.</t>
  </si>
  <si>
    <t>Támogatásért.műk.kiadás ÁH-n belül</t>
  </si>
  <si>
    <t>Műk.c.pénzeszk.átad ÁH-n kív.</t>
  </si>
  <si>
    <t>Fejlesztési kiadások</t>
  </si>
  <si>
    <t xml:space="preserve">Tartalék </t>
  </si>
  <si>
    <t>KIADÁSOK MINDÖSSZESEN:</t>
  </si>
  <si>
    <t xml:space="preserve">                  Közös Önkormányzati Hivatal</t>
  </si>
  <si>
    <t xml:space="preserve">Ruházati költségtérítés </t>
  </si>
  <si>
    <t>Más járulékfizetési kötelezettség</t>
  </si>
  <si>
    <t xml:space="preserve">                Szakmai anyag beszerzés</t>
  </si>
  <si>
    <t>K3113</t>
  </si>
  <si>
    <t>Szakmai anyag</t>
  </si>
  <si>
    <t>Bér megelőlegezés</t>
  </si>
  <si>
    <t>Beszámítás</t>
  </si>
  <si>
    <t>Bér megelőlegezése</t>
  </si>
  <si>
    <t>Bérmegelőlegezés</t>
  </si>
  <si>
    <t>Intézményfinanszírozás</t>
  </si>
  <si>
    <t>Idegenforgalmi, kommunális adó</t>
  </si>
  <si>
    <t>MT.hatálya alá tartozó</t>
  </si>
  <si>
    <t>Közalkalmazott</t>
  </si>
  <si>
    <t>13.  melléklet</t>
  </si>
  <si>
    <t>14. melléklet</t>
  </si>
  <si>
    <t>15. sz. mell.</t>
  </si>
  <si>
    <t>Adatok: Ft-ban</t>
  </si>
  <si>
    <t>Óvodapedagógusok elismert létszáma pótlolagos</t>
  </si>
  <si>
    <t>Alapfokozatú végzetts.pedag.</t>
  </si>
  <si>
    <t>Falugondnok, tanyagondnok</t>
  </si>
  <si>
    <t xml:space="preserve">Falunap támogatása </t>
  </si>
  <si>
    <t>Egyéb</t>
  </si>
  <si>
    <t xml:space="preserve">Ruházati költségtérítés  </t>
  </si>
  <si>
    <t xml:space="preserve">Táppénz hozzájárulás  </t>
  </si>
  <si>
    <t>ASP pályázat</t>
  </si>
  <si>
    <t>OEP finanszírozás</t>
  </si>
  <si>
    <t>Nagyközségi Könyvtár</t>
  </si>
  <si>
    <t>5 1 1</t>
  </si>
  <si>
    <t>EHO ,Rehab. Hozzájárulás</t>
  </si>
  <si>
    <t>Vásárolt elelmiszer</t>
  </si>
  <si>
    <t>Felhalmozási célú pénzeszköz átadás ajánlati bizt.</t>
  </si>
  <si>
    <t>,</t>
  </si>
  <si>
    <r>
      <t>Egyéb adók</t>
    </r>
    <r>
      <rPr>
        <sz val="12"/>
        <rFont val="Times New Roman"/>
        <family val="1"/>
        <charset val="238"/>
      </rPr>
      <t xml:space="preserve">  (talajterhelési díj)</t>
    </r>
    <r>
      <rPr>
        <b/>
        <sz val="12"/>
        <rFont val="Times New Roman"/>
        <family val="1"/>
        <charset val="238"/>
      </rPr>
      <t/>
    </r>
  </si>
  <si>
    <t>Könyvtár</t>
  </si>
  <si>
    <t>Mindösszesen</t>
  </si>
  <si>
    <t xml:space="preserve">                 Nagyközségi Könyvtár</t>
  </si>
  <si>
    <t>szolgáltatások ellenértéke</t>
  </si>
  <si>
    <t>Tornacsarnok,közbiztonsági páylázat</t>
  </si>
  <si>
    <t>OEP-től átvett pénzeszköz ,egyszeri finanszírozás</t>
  </si>
  <si>
    <t>Költségek visszatérülése</t>
  </si>
  <si>
    <t>Gyermekétkeztetés támogatása (bértámogatás,üzemeltetés)</t>
  </si>
  <si>
    <t>Gyermekétkeztetés támogatása (bölcsöde bér,üzemeltetés)</t>
  </si>
  <si>
    <t>Idősek támogatása 75 év felettiek</t>
  </si>
  <si>
    <t>Irodaszer, nyomtatvány,vonalkód olvasó fejhallgató</t>
  </si>
  <si>
    <t>Közös Hivatal fennt-hoz Bezenye elmaradás</t>
  </si>
  <si>
    <r>
      <t>Egyéb adók</t>
    </r>
    <r>
      <rPr>
        <sz val="12"/>
        <rFont val="Times New Roman"/>
        <family val="1"/>
        <charset val="238"/>
      </rPr>
      <t xml:space="preserve">  (magánszemélyek komm.adója,idegenforg.)</t>
    </r>
  </si>
  <si>
    <t>Bezenye átvétel 2018.évi elmaradás</t>
  </si>
  <si>
    <t>k33</t>
  </si>
  <si>
    <t>Biztosítási díj</t>
  </si>
  <si>
    <t>Közbeszerzési díj</t>
  </si>
  <si>
    <t>B811Hitelfelvét</t>
  </si>
  <si>
    <t>B812Államkötvény visszaváltás</t>
  </si>
  <si>
    <t>Hitelfelvét, államkötvény visszaváltás</t>
  </si>
  <si>
    <t>B8111</t>
  </si>
  <si>
    <t>Államkötvény visszaváltás</t>
  </si>
  <si>
    <t>B811</t>
  </si>
  <si>
    <t>Hitel felvétel</t>
  </si>
  <si>
    <t>Államkötvény</t>
  </si>
  <si>
    <t>BEVÉTELEK ÖSSZESEN</t>
  </si>
  <si>
    <t>A Stabilitási tv. 45.§ (1) bekezdés a) pontja szerinti saját bevételek részletezése a Stabilitási tv. 3.§ (1) bekezdése alapján adósságot</t>
  </si>
  <si>
    <t xml:space="preserve">keletkeztető ügyletből származó tárgyévi, valamint az adósságot keletkeztető ügylegek futamidejének végéig </t>
  </si>
  <si>
    <t>adatok  Ft-ban</t>
  </si>
  <si>
    <t>16. melléklet</t>
  </si>
  <si>
    <t>Bevétel</t>
  </si>
  <si>
    <t>Osztalékok, koncessziós díjak</t>
  </si>
  <si>
    <t>Díjak, pótlékok, bírságok</t>
  </si>
  <si>
    <t>Határ bérleti díjak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</si>
  <si>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</si>
  <si>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</si>
  <si>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privitizációból származó bevétel</t>
  </si>
  <si>
    <t>Kezességvállalással kapcsolatos megtérülés</t>
  </si>
  <si>
    <t>Saját bevételek összesen</t>
  </si>
  <si>
    <t>Saját bevételek 50%-a</t>
  </si>
  <si>
    <t>Hiteltörlesztés</t>
  </si>
  <si>
    <t>Kamatkiadások,biztosítás</t>
  </si>
  <si>
    <t xml:space="preserve">                                          működtetés nemzetiségi poótlék</t>
  </si>
  <si>
    <r>
      <t xml:space="preserve"> Ó</t>
    </r>
    <r>
      <rPr>
        <sz val="12"/>
        <rFont val="Times New Roman"/>
        <family val="1"/>
        <charset val="238"/>
      </rPr>
      <t xml:space="preserve">vodapedagógusok elimert létszáma </t>
    </r>
  </si>
  <si>
    <t xml:space="preserve">Óvodapedagógusok elismert létszáma </t>
  </si>
  <si>
    <t>Kistérségi társulás támogatása</t>
  </si>
  <si>
    <t>Civil szervezetek támogatása, falutv,polgárőrség</t>
  </si>
  <si>
    <t>k513</t>
  </si>
  <si>
    <t>KÖH finanszírozása</t>
  </si>
  <si>
    <t>Krízistámogatás</t>
  </si>
  <si>
    <t>Arany János ösztöndíj</t>
  </si>
  <si>
    <t>Hospice Ház</t>
  </si>
  <si>
    <t>Működési célú támogatás ÁH-n blülre</t>
  </si>
  <si>
    <t>Beruházás összesen:</t>
  </si>
  <si>
    <t>2020. terv</t>
  </si>
  <si>
    <t>2021. évi</t>
  </si>
  <si>
    <t xml:space="preserve">Terv 2021. </t>
  </si>
  <si>
    <t>2021. évi terv</t>
  </si>
  <si>
    <t>2021.évi</t>
  </si>
  <si>
    <t>2021. évi költségvetési előirányzat költségvetési szervenként e Ft-ban</t>
  </si>
  <si>
    <t>2021.évi előirányzat</t>
  </si>
  <si>
    <t>2021-ra tervezett összes beruházás és felújítás:</t>
  </si>
  <si>
    <t>K911</t>
  </si>
  <si>
    <t>K502Szolidaritási hozzájárulás</t>
  </si>
  <si>
    <t>Szolidaritási hozzájárulás</t>
  </si>
  <si>
    <t>Közösségi színtér önrész</t>
  </si>
  <si>
    <t>Telek vásárlás 18EU/m2</t>
  </si>
  <si>
    <t>Bölcsőde építés</t>
  </si>
  <si>
    <t>Rendezési terv I.ütem</t>
  </si>
  <si>
    <t>Óvoda eszközbeszerzés</t>
  </si>
  <si>
    <t>Közvilágítás  Juliska-liget, Aradi V.u., Mező u.</t>
  </si>
  <si>
    <t>Interreg pályázati önrész</t>
  </si>
  <si>
    <t>Óvoda tető, tornaterem padozat</t>
  </si>
  <si>
    <t>Tornacsarnok ventilátor, parkoló</t>
  </si>
  <si>
    <t>Iskola kerítés</t>
  </si>
  <si>
    <t>Bitunova Szt.István k., Vasút u.</t>
  </si>
  <si>
    <t>Bölcsöde,mini bölcsöde támogatása</t>
  </si>
  <si>
    <t>Maradvány óvoda, köh könyvtár</t>
  </si>
  <si>
    <t>Maradvány óvod, köh, könyvtár</t>
  </si>
  <si>
    <t>2021.</t>
  </si>
  <si>
    <t>2022.</t>
  </si>
  <si>
    <t>2023.</t>
  </si>
  <si>
    <t>2024.</t>
  </si>
  <si>
    <t xml:space="preserve">Hitel felvételéből származó tőkefizetési kötelezettség </t>
  </si>
  <si>
    <t>52 830 000</t>
  </si>
  <si>
    <t xml:space="preserve">Hitel felvételéből származó kamatfizetési kötelezettség </t>
  </si>
  <si>
    <t>12 158 929</t>
  </si>
  <si>
    <t>12 718 873</t>
  </si>
  <si>
    <t>10 576 323</t>
  </si>
  <si>
    <t xml:space="preserve">Tárgyévi fizetési kötelezettség:  </t>
  </si>
  <si>
    <t>65 548 873</t>
  </si>
  <si>
    <t>64 477 598</t>
  </si>
  <si>
    <t xml:space="preserve">63 406 323                                                                                                                                 </t>
  </si>
  <si>
    <t>K502</t>
  </si>
  <si>
    <t>Szolidritási hozzájárulás</t>
  </si>
  <si>
    <t>2021.év</t>
  </si>
  <si>
    <t>SZJA cafetéria</t>
  </si>
  <si>
    <t>2021 évi</t>
  </si>
  <si>
    <t xml:space="preserve"> 2021. évi</t>
  </si>
  <si>
    <t xml:space="preserve">A működési és fejlesztési célú bevételek és kiadások 2021-2022-2023-2024 évi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</si>
</sst>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\ #,##0.00&quot;     &quot;;\-#,##0.00&quot;     &quot;;&quot; -&quot;#&quot;     &quot;;@\ "/>
    <numFmt numFmtId="165" formatCode="\ #,##0&quot;     &quot;;\-#,##0&quot;     &quot;;&quot; -&quot;#&quot;     &quot;;@\ "/>
    <numFmt numFmtId="166" formatCode="#,###"/>
    <numFmt numFmtId="167" formatCode="\ #,##0.0&quot;     &quot;;\-#,##0.0&quot;     &quot;;&quot; -&quot;#&quot;     &quot;;@\ "/>
    <numFmt numFmtId="168" formatCode="0.000%"/>
    <numFmt numFmtId="169" formatCode="#,##0.00\ [$Ft-40E];[Red]\-#,##0.00\ [$Ft-40E]"/>
  </numFmts>
  <fonts count="70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Mangal"/>
      <family val="2"/>
      <charset val="238"/>
    </font>
    <font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 CE"/>
      <family val="2"/>
      <charset val="238"/>
    </font>
    <font>
      <b/>
      <sz val="14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6"/>
      <color indexed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name val="Arial CE"/>
      <family val="2"/>
      <charset val="238"/>
    </font>
    <font>
      <b/>
      <i/>
      <sz val="11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0"/>
      <name val="Arial CE"/>
      <family val="2"/>
      <charset val="238"/>
    </font>
    <font>
      <b/>
      <sz val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b/>
      <sz val="14"/>
      <color indexed="16"/>
      <name val="Times New Roman"/>
      <family val="1"/>
      <charset val="238"/>
    </font>
    <font>
      <sz val="16"/>
      <name val="Arial CE"/>
      <family val="2"/>
      <charset val="238"/>
    </font>
    <font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2"/>
      <color indexed="16"/>
      <name val="Times New Roman"/>
      <family val="1"/>
      <charset val="238"/>
    </font>
    <font>
      <sz val="12"/>
      <color indexed="16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sz val="14"/>
      <name val="Arial CE"/>
      <family val="2"/>
      <charset val="238"/>
    </font>
    <font>
      <sz val="14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sz val="14"/>
      <color indexed="10"/>
      <name val="Times New Roman"/>
      <family val="1"/>
      <charset val="238"/>
    </font>
    <font>
      <sz val="10"/>
      <name val="Arial"/>
      <family val="2"/>
      <charset val="238"/>
    </font>
    <font>
      <sz val="12"/>
      <name val="Mangal"/>
      <family val="2"/>
      <charset val="238"/>
    </font>
    <font>
      <sz val="8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4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sz val="14"/>
      <color rgb="FF3F3F76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sz val="16"/>
      <name val="Mangal"/>
      <family val="2"/>
      <charset val="238"/>
    </font>
    <font>
      <sz val="12"/>
      <name val="Cambria"/>
      <family val="1"/>
      <charset val="238"/>
    </font>
    <font>
      <b/>
      <sz val="12"/>
      <name val="Cambria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indexed="46"/>
        <bgColor indexed="31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41"/>
        <bgColor indexed="27"/>
      </patternFill>
    </fill>
    <fill>
      <patternFill patternType="solid">
        <fgColor indexed="50"/>
        <bgColor indexed="22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44"/>
      </patternFill>
    </fill>
    <fill>
      <patternFill patternType="solid">
        <fgColor indexed="26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indexed="19"/>
        <bgColor indexed="23"/>
      </patternFill>
    </fill>
    <fill>
      <patternFill patternType="solid">
        <fgColor indexed="23"/>
        <bgColor indexed="19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indexed="55"/>
        <bgColor indexed="44"/>
      </patternFill>
    </fill>
    <fill>
      <patternFill patternType="solid">
        <fgColor indexed="13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53"/>
      </patternFill>
    </fill>
    <fill>
      <patternFill patternType="solid">
        <fgColor theme="0"/>
        <bgColor indexed="5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5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5"/>
      </patternFill>
    </fill>
  </fills>
  <borders count="6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54" fillId="0" borderId="0"/>
    <xf numFmtId="0" fontId="3" fillId="0" borderId="0"/>
    <xf numFmtId="0" fontId="4" fillId="0" borderId="0"/>
    <xf numFmtId="0" fontId="60" fillId="36" borderId="56" applyNumberFormat="0" applyAlignment="0" applyProtection="0"/>
    <xf numFmtId="0" fontId="62" fillId="37" borderId="0" applyNumberFormat="0" applyBorder="0" applyAlignment="0" applyProtection="0"/>
    <xf numFmtId="0" fontId="1" fillId="38" borderId="0" applyNumberFormat="0" applyBorder="0" applyAlignment="0" applyProtection="0"/>
  </cellStyleXfs>
  <cellXfs count="897">
    <xf numFmtId="0" fontId="0" fillId="0" borderId="0" xfId="0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center"/>
    </xf>
    <xf numFmtId="0" fontId="5" fillId="2" borderId="3" xfId="0" applyFont="1" applyFill="1" applyBorder="1" applyAlignment="1">
      <alignment horizontal="center"/>
    </xf>
    <xf numFmtId="165" fontId="6" fillId="3" borderId="1" xfId="1" applyNumberFormat="1" applyFont="1" applyFill="1" applyBorder="1" applyAlignment="1" applyProtection="1">
      <alignment horizontal="left"/>
    </xf>
    <xf numFmtId="0" fontId="7" fillId="0" borderId="1" xfId="0" applyFont="1" applyBorder="1"/>
    <xf numFmtId="165" fontId="8" fillId="0" borderId="1" xfId="1" applyNumberFormat="1" applyFont="1" applyFill="1" applyBorder="1" applyAlignment="1" applyProtection="1"/>
    <xf numFmtId="165" fontId="5" fillId="4" borderId="1" xfId="1" applyNumberFormat="1" applyFont="1" applyFill="1" applyBorder="1" applyAlignment="1" applyProtection="1"/>
    <xf numFmtId="165" fontId="6" fillId="5" borderId="1" xfId="1" applyNumberFormat="1" applyFont="1" applyFill="1" applyBorder="1" applyAlignment="1" applyProtection="1"/>
    <xf numFmtId="0" fontId="6" fillId="5" borderId="1" xfId="0" applyFont="1" applyFill="1" applyBorder="1"/>
    <xf numFmtId="165" fontId="9" fillId="5" borderId="1" xfId="1" applyNumberFormat="1" applyFont="1" applyFill="1" applyBorder="1" applyAlignment="1" applyProtection="1"/>
    <xf numFmtId="165" fontId="5" fillId="5" borderId="1" xfId="1" applyNumberFormat="1" applyFont="1" applyFill="1" applyBorder="1" applyAlignment="1" applyProtection="1"/>
    <xf numFmtId="165" fontId="9" fillId="0" borderId="1" xfId="1" applyNumberFormat="1" applyFont="1" applyFill="1" applyBorder="1" applyAlignment="1" applyProtection="1"/>
    <xf numFmtId="165" fontId="6" fillId="5" borderId="1" xfId="1" applyNumberFormat="1" applyFont="1" applyFill="1" applyBorder="1" applyAlignment="1" applyProtection="1">
      <alignment horizontal="left"/>
    </xf>
    <xf numFmtId="165" fontId="7" fillId="5" borderId="1" xfId="1" applyNumberFormat="1" applyFont="1" applyFill="1" applyBorder="1" applyAlignment="1" applyProtection="1"/>
    <xf numFmtId="16" fontId="6" fillId="3" borderId="1" xfId="0" applyNumberFormat="1" applyFont="1" applyFill="1" applyBorder="1" applyAlignment="1">
      <alignment horizontal="left"/>
    </xf>
    <xf numFmtId="16" fontId="7" fillId="3" borderId="1" xfId="0" applyNumberFormat="1" applyFont="1" applyFill="1" applyBorder="1"/>
    <xf numFmtId="0" fontId="7" fillId="0" borderId="4" xfId="0" applyFont="1" applyBorder="1"/>
    <xf numFmtId="165" fontId="8" fillId="3" borderId="1" xfId="1" applyNumberFormat="1" applyFont="1" applyFill="1" applyBorder="1" applyAlignment="1" applyProtection="1"/>
    <xf numFmtId="165" fontId="9" fillId="3" borderId="1" xfId="1" applyNumberFormat="1" applyFont="1" applyFill="1" applyBorder="1" applyAlignment="1" applyProtection="1"/>
    <xf numFmtId="165" fontId="10" fillId="4" borderId="1" xfId="1" applyNumberFormat="1" applyFont="1" applyFill="1" applyBorder="1" applyAlignment="1" applyProtection="1"/>
    <xf numFmtId="16" fontId="6" fillId="5" borderId="1" xfId="0" applyNumberFormat="1" applyFont="1" applyFill="1" applyBorder="1" applyAlignment="1">
      <alignment horizontal="left"/>
    </xf>
    <xf numFmtId="16" fontId="7" fillId="0" borderId="1" xfId="0" applyNumberFormat="1" applyFont="1" applyBorder="1"/>
    <xf numFmtId="0" fontId="11" fillId="0" borderId="1" xfId="0" applyFont="1" applyBorder="1" applyAlignment="1">
      <alignment horizontal="left"/>
    </xf>
    <xf numFmtId="0" fontId="7" fillId="3" borderId="4" xfId="0" applyFont="1" applyFill="1" applyBorder="1"/>
    <xf numFmtId="0" fontId="6" fillId="0" borderId="4" xfId="0" applyFont="1" applyBorder="1"/>
    <xf numFmtId="0" fontId="6" fillId="0" borderId="4" xfId="0" applyFont="1" applyFill="1" applyBorder="1"/>
    <xf numFmtId="0" fontId="8" fillId="0" borderId="1" xfId="0" applyFont="1" applyBorder="1"/>
    <xf numFmtId="0" fontId="12" fillId="0" borderId="1" xfId="0" applyFont="1" applyBorder="1" applyAlignment="1">
      <alignment horizontal="left"/>
    </xf>
    <xf numFmtId="165" fontId="7" fillId="3" borderId="1" xfId="1" applyNumberFormat="1" applyFont="1" applyFill="1" applyBorder="1" applyAlignment="1" applyProtection="1"/>
    <xf numFmtId="165" fontId="6" fillId="3" borderId="1" xfId="1" applyNumberFormat="1" applyFont="1" applyFill="1" applyBorder="1" applyAlignment="1" applyProtection="1"/>
    <xf numFmtId="0" fontId="13" fillId="3" borderId="1" xfId="0" applyFont="1" applyFill="1" applyBorder="1"/>
    <xf numFmtId="165" fontId="14" fillId="3" borderId="1" xfId="1" applyNumberFormat="1" applyFont="1" applyFill="1" applyBorder="1" applyAlignment="1" applyProtection="1"/>
    <xf numFmtId="165" fontId="15" fillId="3" borderId="1" xfId="1" applyNumberFormat="1" applyFont="1" applyFill="1" applyBorder="1" applyAlignment="1" applyProtection="1"/>
    <xf numFmtId="165" fontId="5" fillId="2" borderId="1" xfId="1" applyNumberFormat="1" applyFont="1" applyFill="1" applyBorder="1" applyAlignment="1" applyProtection="1"/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/>
    <xf numFmtId="165" fontId="10" fillId="5" borderId="1" xfId="1" applyNumberFormat="1" applyFont="1" applyFill="1" applyBorder="1" applyAlignment="1" applyProtection="1"/>
    <xf numFmtId="165" fontId="16" fillId="3" borderId="1" xfId="1" applyNumberFormat="1" applyFont="1" applyFill="1" applyBorder="1" applyAlignment="1" applyProtection="1"/>
    <xf numFmtId="0" fontId="5" fillId="5" borderId="1" xfId="0" applyFont="1" applyFill="1" applyBorder="1"/>
    <xf numFmtId="165" fontId="17" fillId="5" borderId="1" xfId="1" applyNumberFormat="1" applyFont="1" applyFill="1" applyBorder="1" applyAlignment="1" applyProtection="1"/>
    <xf numFmtId="0" fontId="8" fillId="0" borderId="1" xfId="0" applyFont="1" applyBorder="1" applyAlignment="1">
      <alignment horizontal="left"/>
    </xf>
    <xf numFmtId="165" fontId="15" fillId="4" borderId="1" xfId="1" applyNumberFormat="1" applyFont="1" applyFill="1" applyBorder="1" applyAlignment="1" applyProtection="1"/>
    <xf numFmtId="165" fontId="6" fillId="4" borderId="1" xfId="1" applyNumberFormat="1" applyFont="1" applyFill="1" applyBorder="1" applyAlignment="1" applyProtection="1"/>
    <xf numFmtId="0" fontId="8" fillId="6" borderId="1" xfId="0" applyFont="1" applyFill="1" applyBorder="1" applyAlignment="1">
      <alignment horizontal="left"/>
    </xf>
    <xf numFmtId="0" fontId="5" fillId="6" borderId="4" xfId="0" applyFont="1" applyFill="1" applyBorder="1"/>
    <xf numFmtId="165" fontId="6" fillId="6" borderId="1" xfId="1" applyNumberFormat="1" applyFont="1" applyFill="1" applyBorder="1" applyAlignment="1" applyProtection="1"/>
    <xf numFmtId="165" fontId="18" fillId="6" borderId="1" xfId="1" applyNumberFormat="1" applyFont="1" applyFill="1" applyBorder="1" applyAlignment="1" applyProtection="1"/>
    <xf numFmtId="165" fontId="19" fillId="6" borderId="1" xfId="1" applyNumberFormat="1" applyFont="1" applyFill="1" applyBorder="1" applyAlignment="1" applyProtection="1"/>
    <xf numFmtId="0" fontId="7" fillId="6" borderId="1" xfId="0" applyFont="1" applyFill="1" applyBorder="1"/>
    <xf numFmtId="165" fontId="7" fillId="6" borderId="1" xfId="1" applyNumberFormat="1" applyFont="1" applyFill="1" applyBorder="1" applyAlignment="1" applyProtection="1"/>
    <xf numFmtId="165" fontId="5" fillId="5" borderId="1" xfId="1" applyNumberFormat="1" applyFont="1" applyFill="1" applyBorder="1" applyAlignment="1" applyProtection="1">
      <alignment horizontal="left"/>
    </xf>
    <xf numFmtId="165" fontId="8" fillId="5" borderId="1" xfId="1" applyNumberFormat="1" applyFont="1" applyFill="1" applyBorder="1" applyAlignment="1" applyProtection="1"/>
    <xf numFmtId="165" fontId="20" fillId="5" borderId="1" xfId="1" applyNumberFormat="1" applyFont="1" applyFill="1" applyBorder="1" applyAlignment="1" applyProtection="1"/>
    <xf numFmtId="165" fontId="21" fillId="5" borderId="1" xfId="1" applyNumberFormat="1" applyFont="1" applyFill="1" applyBorder="1" applyAlignment="1" applyProtection="1"/>
    <xf numFmtId="0" fontId="15" fillId="7" borderId="1" xfId="0" applyFont="1" applyFill="1" applyBorder="1" applyAlignment="1">
      <alignment horizontal="left"/>
    </xf>
    <xf numFmtId="166" fontId="9" fillId="7" borderId="1" xfId="0" applyNumberFormat="1" applyFont="1" applyFill="1" applyBorder="1" applyAlignment="1">
      <alignment horizontal="center" vertical="center" wrapText="1"/>
    </xf>
    <xf numFmtId="166" fontId="5" fillId="7" borderId="2" xfId="0" applyNumberFormat="1" applyFont="1" applyFill="1" applyBorder="1" applyAlignment="1">
      <alignment horizontal="center" vertical="center" wrapText="1"/>
    </xf>
    <xf numFmtId="166" fontId="22" fillId="7" borderId="1" xfId="0" applyNumberFormat="1" applyFont="1" applyFill="1" applyBorder="1" applyAlignment="1">
      <alignment vertical="center" wrapText="1"/>
    </xf>
    <xf numFmtId="166" fontId="5" fillId="7" borderId="5" xfId="0" applyNumberFormat="1" applyFont="1" applyFill="1" applyBorder="1" applyAlignment="1">
      <alignment horizontal="center" vertical="center" wrapText="1"/>
    </xf>
    <xf numFmtId="166" fontId="5" fillId="7" borderId="3" xfId="0" applyNumberFormat="1" applyFont="1" applyFill="1" applyBorder="1" applyAlignment="1">
      <alignment horizontal="center" vertical="center" wrapText="1"/>
    </xf>
    <xf numFmtId="165" fontId="14" fillId="3" borderId="1" xfId="1" applyNumberFormat="1" applyFont="1" applyFill="1" applyBorder="1" applyAlignment="1" applyProtection="1">
      <alignment horizontal="left"/>
    </xf>
    <xf numFmtId="166" fontId="8" fillId="0" borderId="3" xfId="0" applyNumberFormat="1" applyFont="1" applyFill="1" applyBorder="1" applyAlignment="1" applyProtection="1">
      <alignment vertical="center" wrapText="1"/>
      <protection locked="0"/>
    </xf>
    <xf numFmtId="166" fontId="5" fillId="7" borderId="3" xfId="0" applyNumberFormat="1" applyFont="1" applyFill="1" applyBorder="1" applyAlignment="1" applyProtection="1">
      <alignment vertical="center" wrapText="1"/>
      <protection locked="0"/>
    </xf>
    <xf numFmtId="166" fontId="15" fillId="0" borderId="3" xfId="0" applyNumberFormat="1" applyFont="1" applyFill="1" applyBorder="1" applyAlignment="1" applyProtection="1">
      <alignment vertical="center" wrapText="1"/>
      <protection locked="0"/>
    </xf>
    <xf numFmtId="165" fontId="9" fillId="7" borderId="1" xfId="1" applyNumberFormat="1" applyFont="1" applyFill="1" applyBorder="1" applyAlignment="1" applyProtection="1"/>
    <xf numFmtId="0" fontId="6" fillId="7" borderId="1" xfId="0" applyFont="1" applyFill="1" applyBorder="1"/>
    <xf numFmtId="166" fontId="9" fillId="7" borderId="3" xfId="0" applyNumberFormat="1" applyFont="1" applyFill="1" applyBorder="1" applyAlignment="1" applyProtection="1">
      <alignment vertical="center" wrapText="1"/>
      <protection locked="0"/>
    </xf>
    <xf numFmtId="166" fontId="10" fillId="7" borderId="3" xfId="0" applyNumberFormat="1" applyFont="1" applyFill="1" applyBorder="1" applyAlignment="1" applyProtection="1">
      <alignment vertical="center" wrapText="1"/>
      <protection locked="0"/>
    </xf>
    <xf numFmtId="166" fontId="15" fillId="0" borderId="1" xfId="0" applyNumberFormat="1" applyFont="1" applyFill="1" applyBorder="1" applyAlignment="1" applyProtection="1">
      <alignment vertical="center" wrapText="1"/>
      <protection locked="0"/>
    </xf>
    <xf numFmtId="166" fontId="9" fillId="7" borderId="1" xfId="0" applyNumberFormat="1" applyFont="1" applyFill="1" applyBorder="1" applyAlignment="1" applyProtection="1">
      <alignment vertical="center" wrapText="1"/>
      <protection locked="0"/>
    </xf>
    <xf numFmtId="165" fontId="14" fillId="7" borderId="1" xfId="1" applyNumberFormat="1" applyFont="1" applyFill="1" applyBorder="1" applyAlignment="1" applyProtection="1">
      <alignment horizontal="left"/>
    </xf>
    <xf numFmtId="0" fontId="6" fillId="7" borderId="4" xfId="0" applyFont="1" applyFill="1" applyBorder="1"/>
    <xf numFmtId="166" fontId="5" fillId="7" borderId="1" xfId="0" applyNumberFormat="1" applyFont="1" applyFill="1" applyBorder="1" applyAlignment="1" applyProtection="1">
      <alignment vertical="center" wrapText="1"/>
      <protection locked="0"/>
    </xf>
    <xf numFmtId="166" fontId="15" fillId="7" borderId="1" xfId="0" applyNumberFormat="1" applyFont="1" applyFill="1" applyBorder="1" applyAlignment="1" applyProtection="1">
      <alignment vertical="center" wrapText="1"/>
      <protection locked="0"/>
    </xf>
    <xf numFmtId="16" fontId="14" fillId="7" borderId="1" xfId="0" applyNumberFormat="1" applyFont="1" applyFill="1" applyBorder="1" applyAlignment="1">
      <alignment horizontal="left"/>
    </xf>
    <xf numFmtId="16" fontId="8" fillId="3" borderId="1" xfId="0" applyNumberFormat="1" applyFont="1" applyFill="1" applyBorder="1"/>
    <xf numFmtId="166" fontId="8" fillId="8" borderId="3" xfId="0" applyNumberFormat="1" applyFont="1" applyFill="1" applyBorder="1" applyAlignment="1" applyProtection="1">
      <alignment vertical="center" wrapText="1"/>
      <protection locked="0"/>
    </xf>
    <xf numFmtId="166" fontId="10" fillId="8" borderId="3" xfId="0" applyNumberFormat="1" applyFont="1" applyFill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horizontal="left"/>
    </xf>
    <xf numFmtId="166" fontId="8" fillId="0" borderId="1" xfId="0" applyNumberFormat="1" applyFont="1" applyFill="1" applyBorder="1" applyAlignment="1" applyProtection="1">
      <alignment vertical="center" wrapText="1"/>
      <protection locked="0"/>
    </xf>
    <xf numFmtId="16" fontId="8" fillId="0" borderId="1" xfId="0" applyNumberFormat="1" applyFont="1" applyBorder="1"/>
    <xf numFmtId="0" fontId="14" fillId="7" borderId="1" xfId="0" applyFont="1" applyFill="1" applyBorder="1" applyAlignment="1">
      <alignment horizontal="left"/>
    </xf>
    <xf numFmtId="166" fontId="8" fillId="3" borderId="4" xfId="0" applyNumberFormat="1" applyFont="1" applyFill="1" applyBorder="1" applyAlignment="1" applyProtection="1">
      <alignment horizontal="left" vertical="center" wrapText="1" indent="1"/>
      <protection locked="0"/>
    </xf>
    <xf numFmtId="166" fontId="9" fillId="0" borderId="1" xfId="0" applyNumberFormat="1" applyFont="1" applyFill="1" applyBorder="1" applyAlignment="1" applyProtection="1">
      <alignment vertical="center" wrapText="1"/>
      <protection locked="0"/>
    </xf>
    <xf numFmtId="166" fontId="14" fillId="0" borderId="1" xfId="0" applyNumberFormat="1" applyFont="1" applyFill="1" applyBorder="1" applyAlignment="1" applyProtection="1">
      <alignment vertical="center" wrapText="1"/>
      <protection locked="0"/>
    </xf>
    <xf numFmtId="166" fontId="8" fillId="0" borderId="4" xfId="0" applyNumberFormat="1" applyFont="1" applyFill="1" applyBorder="1" applyAlignment="1" applyProtection="1">
      <alignment horizontal="left" vertical="center" wrapText="1" indent="1"/>
      <protection locked="0"/>
    </xf>
    <xf numFmtId="166" fontId="10" fillId="7" borderId="1" xfId="0" applyNumberFormat="1" applyFont="1" applyFill="1" applyBorder="1" applyAlignment="1" applyProtection="1">
      <alignment vertical="center" wrapText="1"/>
      <protection locked="0"/>
    </xf>
    <xf numFmtId="166" fontId="8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6" fontId="8" fillId="7" borderId="1" xfId="0" applyNumberFormat="1" applyFont="1" applyFill="1" applyBorder="1" applyAlignment="1" applyProtection="1">
      <alignment vertical="center" wrapText="1"/>
      <protection locked="0"/>
    </xf>
    <xf numFmtId="166" fontId="9" fillId="7" borderId="4" xfId="0" applyNumberFormat="1" applyFont="1" applyFill="1" applyBorder="1" applyAlignment="1" applyProtection="1">
      <alignment horizontal="left" vertical="center" wrapText="1" indent="1"/>
      <protection locked="0"/>
    </xf>
    <xf numFmtId="166" fontId="14" fillId="7" borderId="1" xfId="0" applyNumberFormat="1" applyFont="1" applyFill="1" applyBorder="1" applyAlignment="1" applyProtection="1">
      <alignment vertical="center" wrapText="1"/>
      <protection locked="0"/>
    </xf>
    <xf numFmtId="166" fontId="9" fillId="7" borderId="1" xfId="0" applyNumberFormat="1" applyFont="1" applyFill="1" applyBorder="1" applyAlignment="1" applyProtection="1">
      <alignment horizontal="left" vertical="center" wrapText="1" indent="1"/>
      <protection locked="0"/>
    </xf>
    <xf numFmtId="0" fontId="15" fillId="5" borderId="1" xfId="0" applyFont="1" applyFill="1" applyBorder="1" applyAlignment="1">
      <alignment horizontal="left"/>
    </xf>
    <xf numFmtId="166" fontId="9" fillId="5" borderId="6" xfId="0" applyNumberFormat="1" applyFont="1" applyFill="1" applyBorder="1" applyAlignment="1">
      <alignment horizontal="left" vertical="center" wrapText="1" indent="1"/>
    </xf>
    <xf numFmtId="166" fontId="9" fillId="5" borderId="7" xfId="0" applyNumberFormat="1" applyFont="1" applyFill="1" applyBorder="1" applyAlignment="1">
      <alignment vertical="center" wrapText="1"/>
    </xf>
    <xf numFmtId="166" fontId="5" fillId="5" borderId="7" xfId="0" applyNumberFormat="1" applyFont="1" applyFill="1" applyBorder="1" applyAlignment="1">
      <alignment vertical="center" wrapText="1"/>
    </xf>
    <xf numFmtId="166" fontId="9" fillId="5" borderId="8" xfId="0" applyNumberFormat="1" applyFont="1" applyFill="1" applyBorder="1" applyAlignment="1">
      <alignment vertical="center" wrapText="1"/>
    </xf>
    <xf numFmtId="166" fontId="9" fillId="5" borderId="9" xfId="0" applyNumberFormat="1" applyFont="1" applyFill="1" applyBorder="1" applyAlignment="1">
      <alignment horizontal="left" vertical="center" wrapText="1" indent="1"/>
    </xf>
    <xf numFmtId="166" fontId="8" fillId="5" borderId="7" xfId="0" applyNumberFormat="1" applyFont="1" applyFill="1" applyBorder="1" applyAlignment="1">
      <alignment vertical="center" wrapText="1"/>
    </xf>
    <xf numFmtId="166" fontId="9" fillId="0" borderId="8" xfId="0" applyNumberFormat="1" applyFont="1" applyFill="1" applyBorder="1" applyAlignment="1">
      <alignment horizontal="left" vertical="center" wrapText="1" indent="1"/>
    </xf>
    <xf numFmtId="166" fontId="8" fillId="0" borderId="7" xfId="0" applyNumberFormat="1" applyFont="1" applyFill="1" applyBorder="1" applyAlignment="1" applyProtection="1">
      <alignment horizontal="right" vertical="center" wrapText="1"/>
    </xf>
    <xf numFmtId="166" fontId="8" fillId="7" borderId="7" xfId="0" applyNumberFormat="1" applyFont="1" applyFill="1" applyBorder="1" applyAlignment="1" applyProtection="1">
      <alignment horizontal="right" vertical="center" wrapText="1"/>
    </xf>
    <xf numFmtId="166" fontId="14" fillId="0" borderId="7" xfId="0" applyNumberFormat="1" applyFont="1" applyFill="1" applyBorder="1" applyAlignment="1" applyProtection="1">
      <alignment horizontal="right" vertical="center" wrapText="1"/>
    </xf>
    <xf numFmtId="166" fontId="9" fillId="0" borderId="8" xfId="0" applyNumberFormat="1" applyFont="1" applyFill="1" applyBorder="1" applyAlignment="1" applyProtection="1">
      <alignment horizontal="right" vertical="center" wrapText="1"/>
    </xf>
    <xf numFmtId="166" fontId="9" fillId="0" borderId="9" xfId="0" applyNumberFormat="1" applyFont="1" applyFill="1" applyBorder="1" applyAlignment="1">
      <alignment horizontal="right" vertical="center" wrapText="1" indent="1"/>
    </xf>
    <xf numFmtId="166" fontId="9" fillId="0" borderId="7" xfId="0" applyNumberFormat="1" applyFont="1" applyFill="1" applyBorder="1" applyAlignment="1" applyProtection="1">
      <alignment horizontal="right" vertical="center" wrapText="1"/>
    </xf>
    <xf numFmtId="166" fontId="9" fillId="7" borderId="10" xfId="0" applyNumberFormat="1" applyFont="1" applyFill="1" applyBorder="1" applyAlignment="1" applyProtection="1">
      <alignment horizontal="right" vertical="center" wrapText="1"/>
    </xf>
    <xf numFmtId="16" fontId="14" fillId="3" borderId="1" xfId="0" applyNumberFormat="1" applyFont="1" applyFill="1" applyBorder="1" applyAlignment="1">
      <alignment horizontal="left"/>
    </xf>
    <xf numFmtId="166" fontId="8" fillId="3" borderId="3" xfId="0" applyNumberFormat="1" applyFont="1" applyFill="1" applyBorder="1" applyAlignment="1" applyProtection="1">
      <alignment vertical="center" wrapText="1"/>
      <protection locked="0"/>
    </xf>
    <xf numFmtId="166" fontId="8" fillId="0" borderId="4" xfId="0" applyNumberFormat="1" applyFont="1" applyFill="1" applyBorder="1" applyAlignment="1" applyProtection="1">
      <alignment vertical="center" wrapText="1"/>
      <protection locked="0"/>
    </xf>
    <xf numFmtId="166" fontId="8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6" fontId="8" fillId="7" borderId="12" xfId="0" applyNumberFormat="1" applyFont="1" applyFill="1" applyBorder="1" applyAlignment="1" applyProtection="1">
      <alignment vertical="center" wrapText="1"/>
      <protection locked="0"/>
    </xf>
    <xf numFmtId="166" fontId="9" fillId="7" borderId="4" xfId="0" applyNumberFormat="1" applyFont="1" applyFill="1" applyBorder="1" applyAlignment="1" applyProtection="1">
      <alignment vertical="center" wrapText="1"/>
      <protection locked="0"/>
    </xf>
    <xf numFmtId="166" fontId="9" fillId="7" borderId="11" xfId="0" applyNumberFormat="1" applyFont="1" applyFill="1" applyBorder="1" applyAlignment="1" applyProtection="1">
      <alignment horizontal="left" vertical="center" wrapText="1" indent="1"/>
      <protection locked="0"/>
    </xf>
    <xf numFmtId="166" fontId="9" fillId="5" borderId="13" xfId="0" applyNumberFormat="1" applyFont="1" applyFill="1" applyBorder="1" applyAlignment="1">
      <alignment vertical="center" wrapText="1"/>
    </xf>
    <xf numFmtId="166" fontId="9" fillId="5" borderId="6" xfId="0" applyNumberFormat="1" applyFont="1" applyFill="1" applyBorder="1" applyAlignment="1">
      <alignment vertical="center" wrapText="1"/>
    </xf>
    <xf numFmtId="166" fontId="9" fillId="5" borderId="14" xfId="0" applyNumberFormat="1" applyFont="1" applyFill="1" applyBorder="1" applyAlignment="1">
      <alignment horizontal="left" vertical="center" wrapText="1" indent="1"/>
    </xf>
    <xf numFmtId="166" fontId="5" fillId="5" borderId="13" xfId="0" applyNumberFormat="1" applyFont="1" applyFill="1" applyBorder="1" applyAlignment="1">
      <alignment vertical="center" wrapText="1"/>
    </xf>
    <xf numFmtId="166" fontId="9" fillId="0" borderId="15" xfId="0" applyNumberFormat="1" applyFont="1" applyFill="1" applyBorder="1" applyAlignment="1">
      <alignment horizontal="left" vertical="center" wrapText="1" indent="1"/>
    </xf>
    <xf numFmtId="166" fontId="8" fillId="3" borderId="13" xfId="0" applyNumberFormat="1" applyFont="1" applyFill="1" applyBorder="1" applyAlignment="1">
      <alignment vertical="center" wrapText="1"/>
    </xf>
    <xf numFmtId="166" fontId="9" fillId="0" borderId="15" xfId="0" applyNumberFormat="1" applyFont="1" applyFill="1" applyBorder="1" applyAlignment="1" applyProtection="1">
      <alignment horizontal="right" vertical="center" wrapText="1"/>
    </xf>
    <xf numFmtId="166" fontId="9" fillId="0" borderId="16" xfId="0" applyNumberFormat="1" applyFont="1" applyFill="1" applyBorder="1" applyAlignment="1">
      <alignment horizontal="right" vertical="center" wrapText="1" indent="1"/>
    </xf>
    <xf numFmtId="166" fontId="9" fillId="0" borderId="5" xfId="0" applyNumberFormat="1" applyFont="1" applyFill="1" applyBorder="1" applyAlignment="1" applyProtection="1">
      <alignment horizontal="right" vertical="center" wrapText="1"/>
    </xf>
    <xf numFmtId="166" fontId="9" fillId="7" borderId="17" xfId="0" applyNumberFormat="1" applyFont="1" applyFill="1" applyBorder="1" applyAlignment="1" applyProtection="1">
      <alignment horizontal="right" vertical="center" wrapText="1"/>
    </xf>
    <xf numFmtId="0" fontId="15" fillId="9" borderId="1" xfId="0" applyFont="1" applyFill="1" applyBorder="1" applyAlignment="1">
      <alignment horizontal="left"/>
    </xf>
    <xf numFmtId="0" fontId="9" fillId="9" borderId="18" xfId="0" applyFont="1" applyFill="1" applyBorder="1"/>
    <xf numFmtId="166" fontId="9" fillId="9" borderId="19" xfId="0" applyNumberFormat="1" applyFont="1" applyFill="1" applyBorder="1"/>
    <xf numFmtId="0" fontId="9" fillId="9" borderId="19" xfId="0" applyFont="1" applyFill="1" applyBorder="1"/>
    <xf numFmtId="166" fontId="19" fillId="6" borderId="19" xfId="0" applyNumberFormat="1" applyFont="1" applyFill="1" applyBorder="1"/>
    <xf numFmtId="0" fontId="6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25" fillId="3" borderId="1" xfId="0" applyFont="1" applyFill="1" applyBorder="1" applyAlignment="1">
      <alignment horizontal="center"/>
    </xf>
    <xf numFmtId="0" fontId="25" fillId="10" borderId="1" xfId="0" applyFont="1" applyFill="1" applyBorder="1" applyAlignment="1">
      <alignment horizontal="center"/>
    </xf>
    <xf numFmtId="0" fontId="15" fillId="0" borderId="1" xfId="0" applyFont="1" applyBorder="1"/>
    <xf numFmtId="165" fontId="9" fillId="3" borderId="1" xfId="1" applyNumberFormat="1" applyFont="1" applyFill="1" applyBorder="1" applyAlignment="1" applyProtection="1">
      <alignment horizontal="center"/>
    </xf>
    <xf numFmtId="165" fontId="8" fillId="3" borderId="1" xfId="1" applyNumberFormat="1" applyFont="1" applyFill="1" applyBorder="1" applyAlignment="1" applyProtection="1">
      <alignment horizontal="center"/>
    </xf>
    <xf numFmtId="165" fontId="5" fillId="7" borderId="1" xfId="1" applyNumberFormat="1" applyFont="1" applyFill="1" applyBorder="1" applyAlignment="1" applyProtection="1">
      <alignment horizontal="center"/>
    </xf>
    <xf numFmtId="165" fontId="14" fillId="2" borderId="1" xfId="1" applyNumberFormat="1" applyFont="1" applyFill="1" applyBorder="1" applyAlignment="1" applyProtection="1"/>
    <xf numFmtId="165" fontId="7" fillId="0" borderId="1" xfId="1" applyNumberFormat="1" applyFont="1" applyFill="1" applyBorder="1" applyAlignment="1" applyProtection="1"/>
    <xf numFmtId="165" fontId="7" fillId="7" borderId="1" xfId="1" applyNumberFormat="1" applyFont="1" applyFill="1" applyBorder="1" applyAlignment="1" applyProtection="1"/>
    <xf numFmtId="165" fontId="6" fillId="7" borderId="1" xfId="1" applyNumberFormat="1" applyFont="1" applyFill="1" applyBorder="1" applyAlignment="1" applyProtection="1"/>
    <xf numFmtId="165" fontId="10" fillId="7" borderId="1" xfId="1" applyNumberFormat="1" applyFont="1" applyFill="1" applyBorder="1" applyAlignment="1" applyProtection="1"/>
    <xf numFmtId="0" fontId="12" fillId="0" borderId="1" xfId="0" applyFont="1" applyBorder="1"/>
    <xf numFmtId="0" fontId="5" fillId="5" borderId="4" xfId="0" applyFont="1" applyFill="1" applyBorder="1"/>
    <xf numFmtId="0" fontId="10" fillId="0" borderId="1" xfId="0" applyFont="1" applyFill="1" applyBorder="1"/>
    <xf numFmtId="0" fontId="10" fillId="0" borderId="4" xfId="0" applyFont="1" applyFill="1" applyBorder="1"/>
    <xf numFmtId="165" fontId="10" fillId="0" borderId="1" xfId="1" applyNumberFormat="1" applyFont="1" applyFill="1" applyBorder="1" applyAlignment="1" applyProtection="1"/>
    <xf numFmtId="0" fontId="3" fillId="0" borderId="0" xfId="0" applyFont="1" applyFill="1"/>
    <xf numFmtId="165" fontId="9" fillId="7" borderId="1" xfId="1" applyNumberFormat="1" applyFont="1" applyFill="1" applyBorder="1" applyAlignment="1" applyProtection="1">
      <alignment horizontal="center"/>
    </xf>
    <xf numFmtId="165" fontId="10" fillId="7" borderId="1" xfId="1" applyNumberFormat="1" applyFont="1" applyFill="1" applyBorder="1" applyAlignment="1" applyProtection="1">
      <alignment horizontal="center"/>
    </xf>
    <xf numFmtId="165" fontId="8" fillId="7" borderId="1" xfId="1" applyNumberFormat="1" applyFont="1" applyFill="1" applyBorder="1" applyAlignment="1" applyProtection="1"/>
    <xf numFmtId="0" fontId="6" fillId="3" borderId="4" xfId="0" applyFont="1" applyFill="1" applyBorder="1"/>
    <xf numFmtId="0" fontId="7" fillId="0" borderId="4" xfId="0" applyFont="1" applyFill="1" applyBorder="1"/>
    <xf numFmtId="165" fontId="6" fillId="3" borderId="1" xfId="1" applyNumberFormat="1" applyFont="1" applyFill="1" applyBorder="1" applyAlignment="1" applyProtection="1">
      <alignment horizontal="center"/>
    </xf>
    <xf numFmtId="165" fontId="7" fillId="3" borderId="1" xfId="1" applyNumberFormat="1" applyFont="1" applyFill="1" applyBorder="1" applyAlignment="1" applyProtection="1">
      <alignment horizontal="center"/>
    </xf>
    <xf numFmtId="0" fontId="12" fillId="11" borderId="1" xfId="0" applyFont="1" applyFill="1" applyBorder="1"/>
    <xf numFmtId="0" fontId="5" fillId="11" borderId="4" xfId="0" applyFont="1" applyFill="1" applyBorder="1"/>
    <xf numFmtId="165" fontId="6" fillId="11" borderId="1" xfId="1" applyNumberFormat="1" applyFont="1" applyFill="1" applyBorder="1" applyAlignment="1" applyProtection="1"/>
    <xf numFmtId="165" fontId="5" fillId="11" borderId="1" xfId="1" applyNumberFormat="1" applyFont="1" applyFill="1" applyBorder="1" applyAlignment="1" applyProtection="1"/>
    <xf numFmtId="0" fontId="10" fillId="11" borderId="1" xfId="0" applyFont="1" applyFill="1" applyBorder="1"/>
    <xf numFmtId="165" fontId="7" fillId="11" borderId="1" xfId="1" applyNumberFormat="1" applyFont="1" applyFill="1" applyBorder="1" applyAlignment="1" applyProtection="1"/>
    <xf numFmtId="165" fontId="26" fillId="0" borderId="0" xfId="0" applyNumberFormat="1" applyFont="1"/>
    <xf numFmtId="165" fontId="14" fillId="3" borderId="0" xfId="1" applyNumberFormat="1" applyFont="1" applyFill="1" applyBorder="1" applyAlignment="1" applyProtection="1"/>
    <xf numFmtId="0" fontId="6" fillId="2" borderId="2" xfId="0" applyFont="1" applyFill="1" applyBorder="1" applyAlignment="1">
      <alignment horizontal="center"/>
    </xf>
    <xf numFmtId="165" fontId="6" fillId="2" borderId="3" xfId="1" applyNumberFormat="1" applyFont="1" applyFill="1" applyBorder="1" applyAlignment="1" applyProtection="1">
      <alignment horizontal="center"/>
    </xf>
    <xf numFmtId="165" fontId="15" fillId="0" borderId="1" xfId="1" applyNumberFormat="1" applyFont="1" applyFill="1" applyBorder="1" applyAlignment="1" applyProtection="1"/>
    <xf numFmtId="0" fontId="8" fillId="0" borderId="4" xfId="0" applyFont="1" applyBorder="1"/>
    <xf numFmtId="165" fontId="8" fillId="12" borderId="1" xfId="1" applyNumberFormat="1" applyFont="1" applyFill="1" applyBorder="1" applyAlignment="1" applyProtection="1"/>
    <xf numFmtId="165" fontId="9" fillId="12" borderId="1" xfId="1" applyNumberFormat="1" applyFont="1" applyFill="1" applyBorder="1" applyAlignment="1" applyProtection="1"/>
    <xf numFmtId="165" fontId="5" fillId="12" borderId="1" xfId="1" applyNumberFormat="1" applyFont="1" applyFill="1" applyBorder="1" applyAlignment="1" applyProtection="1"/>
    <xf numFmtId="165" fontId="27" fillId="12" borderId="1" xfId="1" applyNumberFormat="1" applyFont="1" applyFill="1" applyBorder="1" applyAlignment="1" applyProtection="1"/>
    <xf numFmtId="165" fontId="14" fillId="0" borderId="1" xfId="1" applyNumberFormat="1" applyFont="1" applyFill="1" applyBorder="1" applyAlignment="1" applyProtection="1"/>
    <xf numFmtId="165" fontId="14" fillId="4" borderId="1" xfId="1" applyNumberFormat="1" applyFont="1" applyFill="1" applyBorder="1" applyAlignment="1" applyProtection="1"/>
    <xf numFmtId="165" fontId="9" fillId="13" borderId="1" xfId="1" applyNumberFormat="1" applyFont="1" applyFill="1" applyBorder="1" applyAlignment="1" applyProtection="1"/>
    <xf numFmtId="165" fontId="5" fillId="13" borderId="1" xfId="1" applyNumberFormat="1" applyFont="1" applyFill="1" applyBorder="1" applyAlignment="1" applyProtection="1"/>
    <xf numFmtId="0" fontId="8" fillId="3" borderId="4" xfId="0" applyFont="1" applyFill="1" applyBorder="1"/>
    <xf numFmtId="0" fontId="9" fillId="0" borderId="1" xfId="0" applyFont="1" applyBorder="1"/>
    <xf numFmtId="0" fontId="9" fillId="3" borderId="4" xfId="0" applyFont="1" applyFill="1" applyBorder="1"/>
    <xf numFmtId="165" fontId="9" fillId="4" borderId="1" xfId="1" applyNumberFormat="1" applyFont="1" applyFill="1" applyBorder="1" applyAlignment="1" applyProtection="1"/>
    <xf numFmtId="165" fontId="14" fillId="13" borderId="1" xfId="1" applyNumberFormat="1" applyFont="1" applyFill="1" applyBorder="1" applyAlignment="1" applyProtection="1"/>
    <xf numFmtId="0" fontId="8" fillId="0" borderId="0" xfId="0" applyFont="1" applyBorder="1"/>
    <xf numFmtId="165" fontId="6" fillId="9" borderId="1" xfId="1" applyNumberFormat="1" applyFont="1" applyFill="1" applyBorder="1" applyAlignment="1" applyProtection="1"/>
    <xf numFmtId="165" fontId="14" fillId="9" borderId="1" xfId="1" applyNumberFormat="1" applyFont="1" applyFill="1" applyBorder="1" applyAlignment="1" applyProtection="1"/>
    <xf numFmtId="165" fontId="8" fillId="4" borderId="1" xfId="1" applyNumberFormat="1" applyFont="1" applyFill="1" applyBorder="1" applyAlignment="1" applyProtection="1"/>
    <xf numFmtId="165" fontId="5" fillId="9" borderId="1" xfId="1" applyNumberFormat="1" applyFont="1" applyFill="1" applyBorder="1" applyAlignment="1" applyProtection="1"/>
    <xf numFmtId="0" fontId="28" fillId="0" borderId="0" xfId="0" applyFont="1"/>
    <xf numFmtId="0" fontId="5" fillId="7" borderId="1" xfId="0" applyFont="1" applyFill="1" applyBorder="1" applyAlignment="1">
      <alignment horizontal="center" vertical="center" wrapText="1"/>
    </xf>
    <xf numFmtId="16" fontId="9" fillId="0" borderId="0" xfId="0" applyNumberFormat="1" applyFont="1"/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4" fontId="29" fillId="3" borderId="1" xfId="0" applyNumberFormat="1" applyFont="1" applyFill="1" applyBorder="1" applyAlignment="1" applyProtection="1">
      <alignment horizontal="right" vertical="center" wrapText="1"/>
    </xf>
    <xf numFmtId="3" fontId="6" fillId="7" borderId="1" xfId="0" applyNumberFormat="1" applyFont="1" applyFill="1" applyBorder="1" applyAlignment="1" applyProtection="1">
      <alignment horizontal="right" vertical="center" wrapText="1"/>
    </xf>
    <xf numFmtId="165" fontId="8" fillId="3" borderId="1" xfId="1" applyNumberFormat="1" applyFont="1" applyFill="1" applyBorder="1" applyAlignment="1" applyProtection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65" fontId="15" fillId="3" borderId="1" xfId="1" applyNumberFormat="1" applyFont="1" applyFill="1" applyBorder="1" applyAlignment="1" applyProtection="1">
      <alignment horizontal="right"/>
    </xf>
    <xf numFmtId="16" fontId="8" fillId="0" borderId="0" xfId="0" applyNumberFormat="1" applyFont="1"/>
    <xf numFmtId="0" fontId="30" fillId="3" borderId="1" xfId="0" applyFont="1" applyFill="1" applyBorder="1" applyAlignment="1" applyProtection="1">
      <alignment horizontal="left" vertical="center" wrapText="1"/>
      <protection locked="0"/>
    </xf>
    <xf numFmtId="3" fontId="21" fillId="6" borderId="1" xfId="0" applyNumberFormat="1" applyFont="1" applyFill="1" applyBorder="1" applyAlignment="1" applyProtection="1">
      <alignment horizontal="right" vertical="center" wrapText="1"/>
    </xf>
    <xf numFmtId="0" fontId="8" fillId="0" borderId="0" xfId="0" applyFont="1"/>
    <xf numFmtId="0" fontId="7" fillId="3" borderId="1" xfId="0" applyFont="1" applyFill="1" applyBorder="1" applyAlignment="1" applyProtection="1">
      <alignment horizontal="left" vertical="center" wrapText="1"/>
      <protection locked="0"/>
    </xf>
    <xf numFmtId="3" fontId="11" fillId="3" borderId="1" xfId="0" applyNumberFormat="1" applyFont="1" applyFill="1" applyBorder="1" applyAlignment="1" applyProtection="1">
      <alignment horizontal="right" vertical="center" wrapText="1"/>
    </xf>
    <xf numFmtId="3" fontId="31" fillId="3" borderId="1" xfId="0" applyNumberFormat="1" applyFont="1" applyFill="1" applyBorder="1" applyAlignment="1" applyProtection="1">
      <alignment horizontal="right" vertical="center" wrapText="1"/>
    </xf>
    <xf numFmtId="3" fontId="7" fillId="7" borderId="1" xfId="0" applyNumberFormat="1" applyFont="1" applyFill="1" applyBorder="1" applyAlignment="1" applyProtection="1">
      <alignment horizontal="right" vertical="center" wrapText="1"/>
    </xf>
    <xf numFmtId="165" fontId="14" fillId="3" borderId="1" xfId="1" applyNumberFormat="1" applyFont="1" applyFill="1" applyBorder="1" applyAlignment="1" applyProtection="1">
      <alignment horizontal="right"/>
    </xf>
    <xf numFmtId="0" fontId="9" fillId="0" borderId="0" xfId="0" applyFont="1"/>
    <xf numFmtId="0" fontId="32" fillId="0" borderId="0" xfId="0" applyFont="1"/>
    <xf numFmtId="0" fontId="6" fillId="7" borderId="0" xfId="0" applyFont="1" applyFill="1" applyAlignment="1">
      <alignment horizontal="center"/>
    </xf>
    <xf numFmtId="0" fontId="6" fillId="7" borderId="1" xfId="0" applyFont="1" applyFill="1" applyBorder="1" applyAlignment="1" applyProtection="1">
      <alignment horizontal="left" vertical="center" wrapText="1"/>
      <protection locked="0"/>
    </xf>
    <xf numFmtId="3" fontId="11" fillId="7" borderId="1" xfId="0" applyNumberFormat="1" applyFont="1" applyFill="1" applyBorder="1" applyAlignment="1" applyProtection="1">
      <alignment horizontal="right" vertical="center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166" fontId="6" fillId="7" borderId="1" xfId="0" applyNumberFormat="1" applyFont="1" applyFill="1" applyBorder="1" applyAlignment="1" applyProtection="1">
      <alignment horizontal="right" vertical="center" wrapText="1"/>
    </xf>
    <xf numFmtId="166" fontId="15" fillId="7" borderId="1" xfId="0" applyNumberFormat="1" applyFont="1" applyFill="1" applyBorder="1" applyAlignment="1" applyProtection="1">
      <alignment horizontal="right" vertical="center" wrapText="1"/>
    </xf>
    <xf numFmtId="0" fontId="15" fillId="0" borderId="0" xfId="0" applyFont="1"/>
    <xf numFmtId="0" fontId="26" fillId="3" borderId="1" xfId="0" applyFont="1" applyFill="1" applyBorder="1" applyAlignment="1">
      <alignment horizontal="right"/>
    </xf>
    <xf numFmtId="0" fontId="31" fillId="3" borderId="1" xfId="0" applyFont="1" applyFill="1" applyBorder="1"/>
    <xf numFmtId="165" fontId="7" fillId="7" borderId="1" xfId="1" applyNumberFormat="1" applyFont="1" applyFill="1" applyBorder="1" applyAlignment="1" applyProtection="1">
      <alignment horizontal="right"/>
    </xf>
    <xf numFmtId="0" fontId="33" fillId="3" borderId="1" xfId="0" applyFont="1" applyFill="1" applyBorder="1"/>
    <xf numFmtId="3" fontId="33" fillId="3" borderId="1" xfId="0" applyNumberFormat="1" applyFont="1" applyFill="1" applyBorder="1"/>
    <xf numFmtId="3" fontId="7" fillId="7" borderId="1" xfId="0" applyNumberFormat="1" applyFont="1" applyFill="1" applyBorder="1"/>
    <xf numFmtId="2" fontId="6" fillId="3" borderId="1" xfId="0" applyNumberFormat="1" applyFont="1" applyFill="1" applyBorder="1"/>
    <xf numFmtId="3" fontId="13" fillId="3" borderId="1" xfId="0" applyNumberFormat="1" applyFont="1" applyFill="1" applyBorder="1" applyAlignment="1" applyProtection="1">
      <alignment horizontal="right" vertical="center" wrapText="1"/>
    </xf>
    <xf numFmtId="3" fontId="34" fillId="3" borderId="1" xfId="0" applyNumberFormat="1" applyFont="1" applyFill="1" applyBorder="1" applyAlignment="1" applyProtection="1">
      <alignment horizontal="right" vertical="center" wrapText="1"/>
    </xf>
    <xf numFmtId="3" fontId="7" fillId="7" borderId="1" xfId="0" applyNumberFormat="1" applyFont="1" applyFill="1" applyBorder="1" applyAlignment="1" applyProtection="1">
      <alignment vertical="center" wrapText="1"/>
    </xf>
    <xf numFmtId="3" fontId="33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7" fillId="7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3" fontId="12" fillId="3" borderId="1" xfId="0" applyNumberFormat="1" applyFont="1" applyFill="1" applyBorder="1" applyAlignment="1" applyProtection="1">
      <alignment horizontal="right" vertical="center" wrapText="1"/>
    </xf>
    <xf numFmtId="3" fontId="30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7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7" borderId="1" xfId="0" applyNumberFormat="1" applyFont="1" applyFill="1" applyBorder="1" applyAlignment="1" applyProtection="1">
      <alignment horizontal="right" vertical="center" wrapText="1"/>
      <protection locked="0"/>
    </xf>
    <xf numFmtId="3" fontId="15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/>
    <xf numFmtId="0" fontId="14" fillId="7" borderId="0" xfId="0" applyFont="1" applyFill="1"/>
    <xf numFmtId="166" fontId="6" fillId="7" borderId="1" xfId="0" applyNumberFormat="1" applyFont="1" applyFill="1" applyBorder="1"/>
    <xf numFmtId="166" fontId="8" fillId="7" borderId="1" xfId="0" applyNumberFormat="1" applyFont="1" applyFill="1" applyBorder="1"/>
    <xf numFmtId="0" fontId="7" fillId="3" borderId="1" xfId="0" applyFont="1" applyFill="1" applyBorder="1"/>
    <xf numFmtId="165" fontId="11" fillId="3" borderId="1" xfId="1" applyNumberFormat="1" applyFont="1" applyFill="1" applyBorder="1" applyAlignment="1" applyProtection="1"/>
    <xf numFmtId="165" fontId="7" fillId="7" borderId="1" xfId="1" applyNumberFormat="1" applyFont="1" applyFill="1" applyBorder="1" applyAlignment="1" applyProtection="1">
      <alignment horizontal="right" wrapText="1"/>
    </xf>
    <xf numFmtId="0" fontId="30" fillId="3" borderId="1" xfId="0" applyFont="1" applyFill="1" applyBorder="1"/>
    <xf numFmtId="0" fontId="21" fillId="6" borderId="1" xfId="1" applyNumberFormat="1" applyFont="1" applyFill="1" applyBorder="1" applyAlignment="1" applyProtection="1">
      <alignment horizontal="right"/>
    </xf>
    <xf numFmtId="165" fontId="21" fillId="6" borderId="1" xfId="1" applyNumberFormat="1" applyFont="1" applyFill="1" applyBorder="1" applyAlignment="1" applyProtection="1">
      <alignment horizontal="right" wrapText="1"/>
    </xf>
    <xf numFmtId="16" fontId="14" fillId="7" borderId="0" xfId="0" applyNumberFormat="1" applyFont="1" applyFill="1" applyAlignment="1">
      <alignment horizontal="center"/>
    </xf>
    <xf numFmtId="3" fontId="25" fillId="7" borderId="1" xfId="0" applyNumberFormat="1" applyFont="1" applyFill="1" applyBorder="1" applyAlignment="1" applyProtection="1">
      <alignment horizontal="right" vertical="center" wrapText="1"/>
    </xf>
    <xf numFmtId="165" fontId="35" fillId="7" borderId="1" xfId="1" applyNumberFormat="1" applyFont="1" applyFill="1" applyBorder="1" applyAlignment="1" applyProtection="1">
      <alignment horizontal="right"/>
    </xf>
    <xf numFmtId="3" fontId="36" fillId="7" borderId="1" xfId="0" applyNumberFormat="1" applyFont="1" applyFill="1" applyBorder="1" applyAlignment="1" applyProtection="1">
      <alignment horizontal="right" vertical="center" wrapText="1"/>
    </xf>
    <xf numFmtId="165" fontId="25" fillId="7" borderId="1" xfId="1" applyNumberFormat="1" applyFont="1" applyFill="1" applyBorder="1" applyAlignment="1" applyProtection="1">
      <alignment horizontal="right" vertical="center" wrapText="1"/>
    </xf>
    <xf numFmtId="165" fontId="7" fillId="7" borderId="1" xfId="1" applyNumberFormat="1" applyFont="1" applyFill="1" applyBorder="1" applyAlignment="1" applyProtection="1">
      <alignment horizontal="right" vertical="top" wrapText="1"/>
    </xf>
    <xf numFmtId="0" fontId="6" fillId="3" borderId="1" xfId="0" applyFont="1" applyFill="1" applyBorder="1"/>
    <xf numFmtId="165" fontId="12" fillId="3" borderId="1" xfId="1" applyNumberFormat="1" applyFont="1" applyFill="1" applyBorder="1" applyAlignment="1" applyProtection="1"/>
    <xf numFmtId="0" fontId="14" fillId="7" borderId="0" xfId="0" applyFont="1" applyFill="1" applyAlignment="1">
      <alignment horizontal="center"/>
    </xf>
    <xf numFmtId="165" fontId="12" fillId="7" borderId="1" xfId="1" applyNumberFormat="1" applyFont="1" applyFill="1" applyBorder="1" applyAlignment="1" applyProtection="1"/>
    <xf numFmtId="165" fontId="11" fillId="7" borderId="1" xfId="1" applyNumberFormat="1" applyFont="1" applyFill="1" applyBorder="1" applyAlignment="1" applyProtection="1"/>
    <xf numFmtId="165" fontId="14" fillId="7" borderId="1" xfId="1" applyNumberFormat="1" applyFont="1" applyFill="1" applyBorder="1" applyAlignment="1" applyProtection="1">
      <alignment horizontal="right"/>
    </xf>
    <xf numFmtId="165" fontId="15" fillId="7" borderId="1" xfId="1" applyNumberFormat="1" applyFont="1" applyFill="1" applyBorder="1" applyAlignment="1" applyProtection="1">
      <alignment horizontal="right"/>
    </xf>
    <xf numFmtId="0" fontId="14" fillId="2" borderId="1" xfId="0" applyFont="1" applyFill="1" applyBorder="1"/>
    <xf numFmtId="166" fontId="11" fillId="2" borderId="1" xfId="0" applyNumberFormat="1" applyFont="1" applyFill="1" applyBorder="1"/>
    <xf numFmtId="166" fontId="6" fillId="2" borderId="1" xfId="0" applyNumberFormat="1" applyFont="1" applyFill="1" applyBorder="1"/>
    <xf numFmtId="166" fontId="8" fillId="2" borderId="1" xfId="0" applyNumberFormat="1" applyFont="1" applyFill="1" applyBorder="1"/>
    <xf numFmtId="166" fontId="37" fillId="14" borderId="1" xfId="0" applyNumberFormat="1" applyFont="1" applyFill="1" applyBorder="1"/>
    <xf numFmtId="0" fontId="38" fillId="0" borderId="0" xfId="0" applyFont="1"/>
    <xf numFmtId="0" fontId="8" fillId="7" borderId="2" xfId="0" applyFont="1" applyFill="1" applyBorder="1" applyAlignment="1"/>
    <xf numFmtId="0" fontId="9" fillId="7" borderId="5" xfId="0" applyFont="1" applyFill="1" applyBorder="1" applyAlignment="1">
      <alignment horizontal="center"/>
    </xf>
    <xf numFmtId="166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3" xfId="0" applyFont="1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39" fillId="0" borderId="1" xfId="0" applyFont="1" applyBorder="1"/>
    <xf numFmtId="165" fontId="25" fillId="3" borderId="1" xfId="1" applyNumberFormat="1" applyFont="1" applyFill="1" applyBorder="1" applyAlignment="1" applyProtection="1"/>
    <xf numFmtId="165" fontId="27" fillId="7" borderId="1" xfId="1" applyNumberFormat="1" applyFont="1" applyFill="1" applyBorder="1" applyAlignment="1" applyProtection="1"/>
    <xf numFmtId="0" fontId="27" fillId="3" borderId="1" xfId="0" applyFont="1" applyFill="1" applyBorder="1" applyAlignment="1">
      <alignment horizontal="center"/>
    </xf>
    <xf numFmtId="166" fontId="39" fillId="0" borderId="1" xfId="0" applyNumberFormat="1" applyFont="1" applyFill="1" applyBorder="1" applyAlignment="1" applyProtection="1">
      <alignment vertical="center" wrapText="1"/>
      <protection locked="0"/>
    </xf>
    <xf numFmtId="165" fontId="25" fillId="3" borderId="1" xfId="1" applyNumberFormat="1" applyFont="1" applyFill="1" applyBorder="1" applyAlignment="1" applyProtection="1">
      <alignment vertical="center" wrapText="1"/>
      <protection locked="0"/>
    </xf>
    <xf numFmtId="166" fontId="39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6" fontId="39" fillId="0" borderId="1" xfId="0" applyNumberFormat="1" applyFont="1" applyFill="1" applyBorder="1" applyAlignment="1">
      <alignment horizontal="left" vertical="center" wrapText="1"/>
    </xf>
    <xf numFmtId="0" fontId="39" fillId="0" borderId="4" xfId="0" applyFont="1" applyBorder="1"/>
    <xf numFmtId="0" fontId="39" fillId="3" borderId="1" xfId="0" applyFont="1" applyFill="1" applyBorder="1"/>
    <xf numFmtId="0" fontId="39" fillId="0" borderId="5" xfId="0" applyFont="1" applyFill="1" applyBorder="1"/>
    <xf numFmtId="165" fontId="6" fillId="15" borderId="1" xfId="1" applyNumberFormat="1" applyFont="1" applyFill="1" applyBorder="1" applyAlignment="1" applyProtection="1"/>
    <xf numFmtId="165" fontId="7" fillId="15" borderId="1" xfId="1" applyNumberFormat="1" applyFont="1" applyFill="1" applyBorder="1" applyAlignment="1" applyProtection="1"/>
    <xf numFmtId="165" fontId="25" fillId="15" borderId="1" xfId="1" applyNumberFormat="1" applyFont="1" applyFill="1" applyBorder="1" applyAlignment="1" applyProtection="1"/>
    <xf numFmtId="165" fontId="41" fillId="3" borderId="1" xfId="1" applyNumberFormat="1" applyFont="1" applyFill="1" applyBorder="1" applyAlignment="1" applyProtection="1"/>
    <xf numFmtId="165" fontId="42" fillId="3" borderId="1" xfId="1" applyNumberFormat="1" applyFont="1" applyFill="1" applyBorder="1" applyAlignment="1" applyProtection="1"/>
    <xf numFmtId="0" fontId="27" fillId="3" borderId="1" xfId="0" applyFont="1" applyFill="1" applyBorder="1"/>
    <xf numFmtId="0" fontId="40" fillId="3" borderId="1" xfId="0" applyFont="1" applyFill="1" applyBorder="1"/>
    <xf numFmtId="165" fontId="21" fillId="3" borderId="1" xfId="1" applyNumberFormat="1" applyFont="1" applyFill="1" applyBorder="1" applyAlignment="1" applyProtection="1"/>
    <xf numFmtId="165" fontId="30" fillId="3" borderId="1" xfId="1" applyNumberFormat="1" applyFont="1" applyFill="1" applyBorder="1" applyAlignment="1" applyProtection="1"/>
    <xf numFmtId="0" fontId="39" fillId="3" borderId="4" xfId="0" applyFont="1" applyFill="1" applyBorder="1"/>
    <xf numFmtId="165" fontId="25" fillId="7" borderId="1" xfId="1" applyNumberFormat="1" applyFont="1" applyFill="1" applyBorder="1" applyAlignment="1" applyProtection="1"/>
    <xf numFmtId="166" fontId="39" fillId="0" borderId="4" xfId="0" applyNumberFormat="1" applyFont="1" applyFill="1" applyBorder="1" applyAlignment="1" applyProtection="1">
      <alignment vertical="center" wrapText="1"/>
    </xf>
    <xf numFmtId="165" fontId="25" fillId="3" borderId="1" xfId="1" applyNumberFormat="1" applyFont="1" applyFill="1" applyBorder="1" applyAlignment="1" applyProtection="1">
      <alignment vertical="center" wrapText="1"/>
    </xf>
    <xf numFmtId="165" fontId="43" fillId="3" borderId="1" xfId="1" applyNumberFormat="1" applyFont="1" applyFill="1" applyBorder="1" applyAlignment="1" applyProtection="1">
      <alignment vertical="center" wrapText="1"/>
    </xf>
    <xf numFmtId="166" fontId="39" fillId="0" borderId="4" xfId="0" applyNumberFormat="1" applyFont="1" applyFill="1" applyBorder="1" applyAlignment="1" applyProtection="1">
      <alignment vertical="center" wrapText="1"/>
      <protection locked="0"/>
    </xf>
    <xf numFmtId="165" fontId="6" fillId="3" borderId="1" xfId="1" applyNumberFormat="1" applyFont="1" applyFill="1" applyBorder="1" applyAlignment="1" applyProtection="1">
      <alignment vertical="center" wrapText="1"/>
    </xf>
    <xf numFmtId="165" fontId="7" fillId="3" borderId="1" xfId="1" applyNumberFormat="1" applyFont="1" applyFill="1" applyBorder="1" applyAlignment="1" applyProtection="1">
      <alignment vertical="center" wrapText="1"/>
    </xf>
    <xf numFmtId="0" fontId="27" fillId="3" borderId="1" xfId="0" applyFont="1" applyFill="1" applyBorder="1" applyAlignment="1">
      <alignment wrapText="1"/>
    </xf>
    <xf numFmtId="0" fontId="27" fillId="15" borderId="1" xfId="0" applyFont="1" applyFill="1" applyBorder="1" applyAlignment="1">
      <alignment wrapText="1"/>
    </xf>
    <xf numFmtId="165" fontId="7" fillId="15" borderId="1" xfId="1" applyNumberFormat="1" applyFont="1" applyFill="1" applyBorder="1" applyAlignment="1" applyProtection="1">
      <alignment vertical="center" wrapText="1"/>
    </xf>
    <xf numFmtId="165" fontId="6" fillId="15" borderId="1" xfId="1" applyNumberFormat="1" applyFont="1" applyFill="1" applyBorder="1" applyAlignment="1" applyProtection="1">
      <alignment vertical="center" wrapText="1"/>
    </xf>
    <xf numFmtId="165" fontId="7" fillId="7" borderId="1" xfId="1" applyNumberFormat="1" applyFont="1" applyFill="1" applyBorder="1" applyAlignment="1" applyProtection="1">
      <alignment vertical="center" wrapText="1"/>
    </xf>
    <xf numFmtId="165" fontId="6" fillId="7" borderId="1" xfId="1" applyNumberFormat="1" applyFont="1" applyFill="1" applyBorder="1" applyAlignment="1" applyProtection="1">
      <alignment vertical="center" wrapText="1"/>
    </xf>
    <xf numFmtId="0" fontId="44" fillId="16" borderId="1" xfId="0" applyFont="1" applyFill="1" applyBorder="1" applyAlignment="1">
      <alignment wrapText="1"/>
    </xf>
    <xf numFmtId="165" fontId="7" fillId="16" borderId="1" xfId="1" applyNumberFormat="1" applyFont="1" applyFill="1" applyBorder="1" applyAlignment="1" applyProtection="1">
      <alignment vertical="center" wrapText="1"/>
    </xf>
    <xf numFmtId="165" fontId="6" fillId="16" borderId="1" xfId="1" applyNumberFormat="1" applyFont="1" applyFill="1" applyBorder="1" applyAlignment="1" applyProtection="1">
      <alignment vertical="center" wrapText="1"/>
    </xf>
    <xf numFmtId="165" fontId="43" fillId="7" borderId="1" xfId="1" applyNumberFormat="1" applyFont="1" applyFill="1" applyBorder="1" applyAlignment="1" applyProtection="1"/>
    <xf numFmtId="165" fontId="0" fillId="0" borderId="0" xfId="0" applyNumberFormat="1"/>
    <xf numFmtId="166" fontId="27" fillId="3" borderId="1" xfId="0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 applyProtection="1">
      <alignment vertical="center" wrapText="1"/>
    </xf>
    <xf numFmtId="165" fontId="7" fillId="2" borderId="1" xfId="1" applyNumberFormat="1" applyFont="1" applyFill="1" applyBorder="1" applyAlignment="1" applyProtection="1">
      <alignment vertical="center" wrapText="1"/>
    </xf>
    <xf numFmtId="165" fontId="27" fillId="2" borderId="1" xfId="1" applyNumberFormat="1" applyFont="1" applyFill="1" applyBorder="1" applyAlignment="1" applyProtection="1">
      <alignment vertical="center" wrapText="1"/>
    </xf>
    <xf numFmtId="165" fontId="8" fillId="3" borderId="1" xfId="1" applyNumberFormat="1" applyFont="1" applyFill="1" applyBorder="1" applyAlignment="1" applyProtection="1">
      <alignment vertical="center" wrapText="1"/>
    </xf>
    <xf numFmtId="165" fontId="15" fillId="0" borderId="0" xfId="1" applyNumberFormat="1" applyFont="1" applyFill="1" applyBorder="1" applyAlignment="1" applyProtection="1"/>
    <xf numFmtId="165" fontId="15" fillId="0" borderId="0" xfId="0" applyNumberFormat="1" applyFont="1"/>
    <xf numFmtId="0" fontId="45" fillId="0" borderId="0" xfId="0" applyFont="1"/>
    <xf numFmtId="0" fontId="19" fillId="6" borderId="2" xfId="4" applyFont="1" applyFill="1" applyBorder="1" applyAlignment="1"/>
    <xf numFmtId="3" fontId="5" fillId="7" borderId="2" xfId="4" applyNumberFormat="1" applyFont="1" applyFill="1" applyBorder="1" applyAlignment="1"/>
    <xf numFmtId="0" fontId="10" fillId="7" borderId="1" xfId="0" applyFont="1" applyFill="1" applyBorder="1"/>
    <xf numFmtId="0" fontId="19" fillId="6" borderId="5" xfId="4" applyFont="1" applyFill="1" applyBorder="1" applyAlignment="1"/>
    <xf numFmtId="3" fontId="5" fillId="7" borderId="5" xfId="4" applyNumberFormat="1" applyFont="1" applyFill="1" applyBorder="1" applyAlignment="1">
      <alignment horizontal="center"/>
    </xf>
    <xf numFmtId="0" fontId="19" fillId="6" borderId="3" xfId="4" applyFont="1" applyFill="1" applyBorder="1" applyAlignment="1"/>
    <xf numFmtId="3" fontId="5" fillId="7" borderId="3" xfId="4" applyNumberFormat="1" applyFont="1" applyFill="1" applyBorder="1" applyAlignment="1">
      <alignment horizontal="center"/>
    </xf>
    <xf numFmtId="3" fontId="5" fillId="7" borderId="1" xfId="4" applyNumberFormat="1" applyFont="1" applyFill="1" applyBorder="1" applyAlignment="1"/>
    <xf numFmtId="0" fontId="5" fillId="7" borderId="3" xfId="4" applyFont="1" applyFill="1" applyBorder="1" applyAlignment="1">
      <alignment horizontal="center"/>
    </xf>
    <xf numFmtId="0" fontId="5" fillId="7" borderId="1" xfId="4" applyFont="1" applyFill="1" applyBorder="1" applyAlignment="1">
      <alignment horizontal="left"/>
    </xf>
    <xf numFmtId="165" fontId="5" fillId="7" borderId="1" xfId="1" applyNumberFormat="1" applyFont="1" applyFill="1" applyBorder="1" applyAlignment="1" applyProtection="1"/>
    <xf numFmtId="0" fontId="10" fillId="0" borderId="1" xfId="4" applyFont="1" applyBorder="1"/>
    <xf numFmtId="165" fontId="17" fillId="3" borderId="1" xfId="4" applyNumberFormat="1" applyFont="1" applyFill="1" applyBorder="1"/>
    <xf numFmtId="165" fontId="46" fillId="3" borderId="1" xfId="4" applyNumberFormat="1" applyFont="1" applyFill="1" applyBorder="1"/>
    <xf numFmtId="165" fontId="5" fillId="3" borderId="1" xfId="4" applyNumberFormat="1" applyFont="1" applyFill="1" applyBorder="1"/>
    <xf numFmtId="165" fontId="5" fillId="4" borderId="1" xfId="4" applyNumberFormat="1" applyFont="1" applyFill="1" applyBorder="1"/>
    <xf numFmtId="165" fontId="10" fillId="4" borderId="1" xfId="4" applyNumberFormat="1" applyFont="1" applyFill="1" applyBorder="1"/>
    <xf numFmtId="165" fontId="10" fillId="3" borderId="1" xfId="1" applyNumberFormat="1" applyFont="1" applyFill="1" applyBorder="1" applyAlignment="1" applyProtection="1"/>
    <xf numFmtId="0" fontId="10" fillId="3" borderId="1" xfId="4" applyFont="1" applyFill="1" applyBorder="1"/>
    <xf numFmtId="0" fontId="10" fillId="0" borderId="1" xfId="0" applyFont="1" applyBorder="1"/>
    <xf numFmtId="0" fontId="5" fillId="3" borderId="1" xfId="4" applyFont="1" applyFill="1" applyBorder="1"/>
    <xf numFmtId="165" fontId="5" fillId="0" borderId="1" xfId="1" applyNumberFormat="1" applyFont="1" applyFill="1" applyBorder="1" applyAlignment="1" applyProtection="1"/>
    <xf numFmtId="165" fontId="5" fillId="3" borderId="1" xfId="1" applyNumberFormat="1" applyFont="1" applyFill="1" applyBorder="1" applyAlignment="1" applyProtection="1"/>
    <xf numFmtId="165" fontId="10" fillId="3" borderId="1" xfId="4" applyNumberFormat="1" applyFont="1" applyFill="1" applyBorder="1"/>
    <xf numFmtId="0" fontId="10" fillId="0" borderId="1" xfId="4" applyFont="1" applyFill="1" applyBorder="1" applyAlignment="1">
      <alignment horizontal="left"/>
    </xf>
    <xf numFmtId="0" fontId="5" fillId="0" borderId="1" xfId="4" applyFont="1" applyFill="1" applyBorder="1"/>
    <xf numFmtId="0" fontId="10" fillId="0" borderId="1" xfId="4" applyFont="1" applyFill="1" applyBorder="1"/>
    <xf numFmtId="0" fontId="10" fillId="4" borderId="1" xfId="4" applyFont="1" applyFill="1" applyBorder="1"/>
    <xf numFmtId="0" fontId="5" fillId="9" borderId="1" xfId="4" applyFont="1" applyFill="1" applyBorder="1"/>
    <xf numFmtId="0" fontId="6" fillId="6" borderId="2" xfId="0" applyFont="1" applyFill="1" applyBorder="1" applyAlignment="1"/>
    <xf numFmtId="0" fontId="6" fillId="6" borderId="5" xfId="0" applyFont="1" applyFill="1" applyBorder="1" applyAlignment="1"/>
    <xf numFmtId="0" fontId="5" fillId="7" borderId="2" xfId="0" applyFont="1" applyFill="1" applyBorder="1" applyAlignment="1">
      <alignment horizontal="center"/>
    </xf>
    <xf numFmtId="0" fontId="19" fillId="6" borderId="5" xfId="0" applyFont="1" applyFill="1" applyBorder="1" applyAlignment="1"/>
    <xf numFmtId="0" fontId="5" fillId="7" borderId="5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6" fillId="6" borderId="3" xfId="0" applyFont="1" applyFill="1" applyBorder="1" applyAlignment="1"/>
    <xf numFmtId="0" fontId="6" fillId="7" borderId="1" xfId="0" applyFont="1" applyFill="1" applyBorder="1" applyAlignment="1"/>
    <xf numFmtId="0" fontId="5" fillId="7" borderId="3" xfId="0" applyFont="1" applyFill="1" applyBorder="1" applyAlignment="1">
      <alignment horizontal="center"/>
    </xf>
    <xf numFmtId="165" fontId="47" fillId="3" borderId="1" xfId="1" applyNumberFormat="1" applyFont="1" applyFill="1" applyBorder="1" applyAlignment="1" applyProtection="1"/>
    <xf numFmtId="165" fontId="6" fillId="8" borderId="1" xfId="1" applyNumberFormat="1" applyFont="1" applyFill="1" applyBorder="1" applyAlignment="1" applyProtection="1"/>
    <xf numFmtId="3" fontId="8" fillId="0" borderId="1" xfId="0" applyNumberFormat="1" applyFont="1" applyBorder="1"/>
    <xf numFmtId="165" fontId="43" fillId="3" borderId="1" xfId="1" applyNumberFormat="1" applyFont="1" applyFill="1" applyBorder="1" applyAlignment="1" applyProtection="1"/>
    <xf numFmtId="165" fontId="6" fillId="8" borderId="1" xfId="1" applyNumberFormat="1" applyFont="1" applyFill="1" applyBorder="1" applyAlignment="1" applyProtection="1">
      <alignment horizontal="right"/>
    </xf>
    <xf numFmtId="3" fontId="7" fillId="3" borderId="1" xfId="0" applyNumberFormat="1" applyFont="1" applyFill="1" applyBorder="1"/>
    <xf numFmtId="165" fontId="43" fillId="3" borderId="1" xfId="1" applyNumberFormat="1" applyFont="1" applyFill="1" applyBorder="1" applyAlignment="1" applyProtection="1">
      <alignment horizontal="right"/>
    </xf>
    <xf numFmtId="165" fontId="43" fillId="7" borderId="1" xfId="1" applyNumberFormat="1" applyFont="1" applyFill="1" applyBorder="1" applyAlignment="1" applyProtection="1">
      <alignment horizontal="left" vertical="top"/>
    </xf>
    <xf numFmtId="165" fontId="6" fillId="3" borderId="1" xfId="1" applyNumberFormat="1" applyFont="1" applyFill="1" applyBorder="1" applyAlignment="1" applyProtection="1">
      <alignment horizontal="right"/>
    </xf>
    <xf numFmtId="3" fontId="15" fillId="0" borderId="1" xfId="0" applyNumberFormat="1" applyFont="1" applyBorder="1"/>
    <xf numFmtId="2" fontId="7" fillId="3" borderId="1" xfId="1" applyNumberFormat="1" applyFont="1" applyFill="1" applyBorder="1" applyAlignment="1" applyProtection="1"/>
    <xf numFmtId="165" fontId="7" fillId="3" borderId="1" xfId="1" applyNumberFormat="1" applyFont="1" applyFill="1" applyBorder="1" applyAlignment="1" applyProtection="1">
      <alignment horizontal="right"/>
    </xf>
    <xf numFmtId="165" fontId="7" fillId="3" borderId="1" xfId="1" applyNumberFormat="1" applyFont="1" applyFill="1" applyBorder="1" applyAlignment="1" applyProtection="1">
      <alignment horizontal="right" vertical="top"/>
    </xf>
    <xf numFmtId="3" fontId="6" fillId="3" borderId="1" xfId="0" applyNumberFormat="1" applyFont="1" applyFill="1" applyBorder="1"/>
    <xf numFmtId="3" fontId="8" fillId="0" borderId="1" xfId="0" applyNumberFormat="1" applyFont="1" applyFill="1" applyBorder="1"/>
    <xf numFmtId="3" fontId="9" fillId="3" borderId="1" xfId="0" applyNumberFormat="1" applyFont="1" applyFill="1" applyBorder="1"/>
    <xf numFmtId="0" fontId="14" fillId="0" borderId="1" xfId="0" applyFont="1" applyBorder="1"/>
    <xf numFmtId="3" fontId="8" fillId="0" borderId="1" xfId="0" applyNumberFormat="1" applyFont="1" applyBorder="1" applyAlignment="1">
      <alignment horizontal="left"/>
    </xf>
    <xf numFmtId="3" fontId="8" fillId="3" borderId="1" xfId="0" applyNumberFormat="1" applyFont="1" applyFill="1" applyBorder="1"/>
    <xf numFmtId="0" fontId="5" fillId="9" borderId="1" xfId="0" applyFont="1" applyFill="1" applyBorder="1"/>
    <xf numFmtId="165" fontId="7" fillId="9" borderId="1" xfId="1" applyNumberFormat="1" applyFont="1" applyFill="1" applyBorder="1" applyAlignment="1" applyProtection="1"/>
    <xf numFmtId="165" fontId="21" fillId="6" borderId="1" xfId="1" applyNumberFormat="1" applyFont="1" applyFill="1" applyBorder="1" applyAlignment="1" applyProtection="1"/>
    <xf numFmtId="165" fontId="14" fillId="0" borderId="0" xfId="1" applyNumberFormat="1" applyFont="1" applyFill="1" applyBorder="1" applyAlignment="1" applyProtection="1"/>
    <xf numFmtId="0" fontId="16" fillId="0" borderId="0" xfId="0" applyFont="1" applyFill="1"/>
    <xf numFmtId="0" fontId="6" fillId="0" borderId="2" xfId="0" applyFont="1" applyFill="1" applyBorder="1" applyAlignment="1"/>
    <xf numFmtId="0" fontId="7" fillId="0" borderId="0" xfId="0" applyFont="1" applyFill="1" applyBorder="1" applyAlignment="1"/>
    <xf numFmtId="0" fontId="21" fillId="0" borderId="5" xfId="0" applyFont="1" applyFill="1" applyBorder="1" applyAlignment="1"/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5" xfId="0" applyFont="1" applyFill="1" applyBorder="1" applyAlignment="1"/>
    <xf numFmtId="0" fontId="6" fillId="0" borderId="3" xfId="0" applyFont="1" applyFill="1" applyBorder="1" applyAlignment="1"/>
    <xf numFmtId="165" fontId="6" fillId="0" borderId="1" xfId="2" applyNumberFormat="1" applyFont="1" applyFill="1" applyBorder="1" applyAlignment="1" applyProtection="1"/>
    <xf numFmtId="165" fontId="7" fillId="0" borderId="1" xfId="2" applyNumberFormat="1" applyFont="1" applyFill="1" applyBorder="1" applyAlignment="1" applyProtection="1"/>
    <xf numFmtId="165" fontId="6" fillId="0" borderId="0" xfId="2" applyNumberFormat="1" applyFont="1" applyFill="1" applyBorder="1" applyAlignment="1" applyProtection="1"/>
    <xf numFmtId="0" fontId="6" fillId="0" borderId="1" xfId="0" applyFont="1" applyFill="1" applyBorder="1"/>
    <xf numFmtId="165" fontId="7" fillId="0" borderId="0" xfId="2" applyNumberFormat="1" applyFont="1" applyFill="1" applyBorder="1" applyAlignment="1" applyProtection="1"/>
    <xf numFmtId="165" fontId="6" fillId="3" borderId="1" xfId="2" applyNumberFormat="1" applyFont="1" applyFill="1" applyBorder="1" applyAlignment="1" applyProtection="1"/>
    <xf numFmtId="0" fontId="6" fillId="0" borderId="4" xfId="0" applyFont="1" applyFill="1" applyBorder="1" applyAlignment="1">
      <alignment horizontal="left"/>
    </xf>
    <xf numFmtId="165" fontId="7" fillId="3" borderId="1" xfId="2" applyNumberFormat="1" applyFont="1" applyFill="1" applyBorder="1" applyAlignment="1" applyProtection="1"/>
    <xf numFmtId="165" fontId="6" fillId="3" borderId="0" xfId="2" applyNumberFormat="1" applyFont="1" applyFill="1" applyBorder="1" applyAlignment="1" applyProtection="1"/>
    <xf numFmtId="165" fontId="7" fillId="3" borderId="0" xfId="2" applyNumberFormat="1" applyFont="1" applyFill="1" applyBorder="1" applyAlignment="1" applyProtection="1"/>
    <xf numFmtId="16" fontId="6" fillId="0" borderId="1" xfId="0" applyNumberFormat="1" applyFont="1" applyFill="1" applyBorder="1"/>
    <xf numFmtId="16" fontId="7" fillId="0" borderId="1" xfId="0" applyNumberFormat="1" applyFont="1" applyFill="1" applyBorder="1"/>
    <xf numFmtId="0" fontId="7" fillId="0" borderId="2" xfId="0" applyFont="1" applyFill="1" applyBorder="1"/>
    <xf numFmtId="0" fontId="6" fillId="0" borderId="20" xfId="0" applyFont="1" applyFill="1" applyBorder="1"/>
    <xf numFmtId="0" fontId="7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5" fillId="7" borderId="2" xfId="0" applyFont="1" applyFill="1" applyBorder="1" applyAlignment="1"/>
    <xf numFmtId="0" fontId="24" fillId="6" borderId="5" xfId="0" applyFont="1" applyFill="1" applyBorder="1" applyAlignment="1"/>
    <xf numFmtId="0" fontId="9" fillId="7" borderId="5" xfId="0" applyFont="1" applyFill="1" applyBorder="1" applyAlignment="1"/>
    <xf numFmtId="0" fontId="39" fillId="6" borderId="5" xfId="0" applyFont="1" applyFill="1" applyBorder="1" applyAlignment="1"/>
    <xf numFmtId="167" fontId="6" fillId="7" borderId="1" xfId="2" applyNumberFormat="1" applyFont="1" applyFill="1" applyBorder="1" applyAlignment="1" applyProtection="1">
      <alignment horizontal="center"/>
    </xf>
    <xf numFmtId="0" fontId="27" fillId="6" borderId="3" xfId="0" applyFont="1" applyFill="1" applyBorder="1" applyAlignment="1"/>
    <xf numFmtId="167" fontId="6" fillId="7" borderId="1" xfId="2" applyNumberFormat="1" applyFont="1" applyFill="1" applyBorder="1" applyAlignment="1" applyProtection="1"/>
    <xf numFmtId="0" fontId="5" fillId="7" borderId="3" xfId="0" applyFont="1" applyFill="1" applyBorder="1" applyAlignment="1"/>
    <xf numFmtId="0" fontId="9" fillId="7" borderId="3" xfId="0" applyFont="1" applyFill="1" applyBorder="1" applyAlignment="1"/>
    <xf numFmtId="165" fontId="9" fillId="3" borderId="1" xfId="2" applyNumberFormat="1" applyFont="1" applyFill="1" applyBorder="1" applyAlignment="1" applyProtection="1"/>
    <xf numFmtId="165" fontId="8" fillId="3" borderId="1" xfId="2" applyNumberFormat="1" applyFont="1" applyFill="1" applyBorder="1" applyAlignment="1" applyProtection="1"/>
    <xf numFmtId="0" fontId="11" fillId="7" borderId="1" xfId="0" applyFont="1" applyFill="1" applyBorder="1"/>
    <xf numFmtId="165" fontId="8" fillId="7" borderId="1" xfId="2" applyNumberFormat="1" applyFont="1" applyFill="1" applyBorder="1" applyAlignment="1" applyProtection="1"/>
    <xf numFmtId="165" fontId="9" fillId="7" borderId="1" xfId="2" applyNumberFormat="1" applyFont="1" applyFill="1" applyBorder="1" applyAlignment="1" applyProtection="1"/>
    <xf numFmtId="0" fontId="9" fillId="5" borderId="1" xfId="0" applyFont="1" applyFill="1" applyBorder="1"/>
    <xf numFmtId="165" fontId="6" fillId="5" borderId="1" xfId="2" applyNumberFormat="1" applyFont="1" applyFill="1" applyBorder="1" applyAlignment="1" applyProtection="1"/>
    <xf numFmtId="165" fontId="7" fillId="5" borderId="1" xfId="2" applyNumberFormat="1" applyFont="1" applyFill="1" applyBorder="1" applyAlignment="1" applyProtection="1"/>
    <xf numFmtId="0" fontId="5" fillId="5" borderId="4" xfId="0" applyFont="1" applyFill="1" applyBorder="1" applyAlignment="1">
      <alignment horizontal="left"/>
    </xf>
    <xf numFmtId="165" fontId="9" fillId="5" borderId="1" xfId="2" applyNumberFormat="1" applyFont="1" applyFill="1" applyBorder="1" applyAlignment="1" applyProtection="1"/>
    <xf numFmtId="0" fontId="11" fillId="3" borderId="1" xfId="0" applyFont="1" applyFill="1" applyBorder="1"/>
    <xf numFmtId="0" fontId="7" fillId="3" borderId="4" xfId="0" applyFont="1" applyFill="1" applyBorder="1" applyAlignment="1"/>
    <xf numFmtId="0" fontId="9" fillId="7" borderId="1" xfId="0" applyFont="1" applyFill="1" applyBorder="1"/>
    <xf numFmtId="165" fontId="6" fillId="7" borderId="1" xfId="2" applyNumberFormat="1" applyFont="1" applyFill="1" applyBorder="1" applyAlignment="1" applyProtection="1"/>
    <xf numFmtId="165" fontId="7" fillId="7" borderId="1" xfId="2" applyNumberFormat="1" applyFont="1" applyFill="1" applyBorder="1" applyAlignment="1" applyProtection="1"/>
    <xf numFmtId="0" fontId="9" fillId="7" borderId="4" xfId="0" applyFont="1" applyFill="1" applyBorder="1"/>
    <xf numFmtId="0" fontId="9" fillId="2" borderId="1" xfId="0" applyFont="1" applyFill="1" applyBorder="1"/>
    <xf numFmtId="0" fontId="9" fillId="2" borderId="4" xfId="0" applyFont="1" applyFill="1" applyBorder="1"/>
    <xf numFmtId="165" fontId="8" fillId="2" borderId="1" xfId="2" applyNumberFormat="1" applyFont="1" applyFill="1" applyBorder="1" applyAlignment="1" applyProtection="1"/>
    <xf numFmtId="165" fontId="9" fillId="2" borderId="1" xfId="2" applyNumberFormat="1" applyFont="1" applyFill="1" applyBorder="1" applyAlignment="1" applyProtection="1"/>
    <xf numFmtId="165" fontId="5" fillId="5" borderId="1" xfId="2" applyNumberFormat="1" applyFont="1" applyFill="1" applyBorder="1" applyAlignment="1" applyProtection="1"/>
    <xf numFmtId="16" fontId="5" fillId="5" borderId="1" xfId="0" applyNumberFormat="1" applyFont="1" applyFill="1" applyBorder="1"/>
    <xf numFmtId="0" fontId="5" fillId="11" borderId="1" xfId="0" applyFont="1" applyFill="1" applyBorder="1"/>
    <xf numFmtId="165" fontId="6" fillId="11" borderId="1" xfId="2" applyNumberFormat="1" applyFont="1" applyFill="1" applyBorder="1" applyAlignment="1" applyProtection="1"/>
    <xf numFmtId="165" fontId="9" fillId="11" borderId="1" xfId="2" applyNumberFormat="1" applyFont="1" applyFill="1" applyBorder="1" applyAlignment="1" applyProtection="1"/>
    <xf numFmtId="165" fontId="48" fillId="3" borderId="1" xfId="2" applyNumberFormat="1" applyFont="1" applyFill="1" applyBorder="1" applyAlignment="1" applyProtection="1"/>
    <xf numFmtId="165" fontId="19" fillId="3" borderId="1" xfId="2" applyNumberFormat="1" applyFont="1" applyFill="1" applyBorder="1" applyAlignment="1" applyProtection="1"/>
    <xf numFmtId="165" fontId="5" fillId="3" borderId="1" xfId="2" applyNumberFormat="1" applyFont="1" applyFill="1" applyBorder="1" applyAlignment="1" applyProtection="1"/>
    <xf numFmtId="0" fontId="10" fillId="11" borderId="2" xfId="0" applyFont="1" applyFill="1" applyBorder="1"/>
    <xf numFmtId="0" fontId="5" fillId="11" borderId="20" xfId="0" applyFont="1" applyFill="1" applyBorder="1"/>
    <xf numFmtId="165" fontId="6" fillId="11" borderId="2" xfId="2" applyNumberFormat="1" applyFont="1" applyFill="1" applyBorder="1" applyAlignment="1" applyProtection="1"/>
    <xf numFmtId="165" fontId="9" fillId="11" borderId="2" xfId="2" applyNumberFormat="1" applyFont="1" applyFill="1" applyBorder="1" applyAlignment="1" applyProtection="1"/>
    <xf numFmtId="0" fontId="10" fillId="3" borderId="0" xfId="0" applyFont="1" applyFill="1" applyBorder="1"/>
    <xf numFmtId="0" fontId="5" fillId="3" borderId="0" xfId="0" applyFont="1" applyFill="1" applyBorder="1"/>
    <xf numFmtId="165" fontId="6" fillId="3" borderId="0" xfId="1" applyNumberFormat="1" applyFont="1" applyFill="1" applyBorder="1" applyAlignment="1" applyProtection="1"/>
    <xf numFmtId="165" fontId="9" fillId="3" borderId="0" xfId="2" applyNumberFormat="1" applyFont="1" applyFill="1" applyBorder="1" applyAlignment="1" applyProtection="1"/>
    <xf numFmtId="165" fontId="7" fillId="11" borderId="1" xfId="2" applyNumberFormat="1" applyFont="1" applyFill="1" applyBorder="1" applyAlignment="1" applyProtection="1"/>
    <xf numFmtId="165" fontId="25" fillId="3" borderId="1" xfId="2" applyNumberFormat="1" applyFont="1" applyFill="1" applyBorder="1" applyAlignment="1" applyProtection="1"/>
    <xf numFmtId="165" fontId="43" fillId="3" borderId="1" xfId="2" applyNumberFormat="1" applyFont="1" applyFill="1" applyBorder="1" applyAlignment="1" applyProtection="1"/>
    <xf numFmtId="0" fontId="16" fillId="0" borderId="0" xfId="0" applyFont="1"/>
    <xf numFmtId="165" fontId="16" fillId="0" borderId="0" xfId="1" applyNumberFormat="1" applyFont="1" applyFill="1" applyBorder="1" applyAlignment="1" applyProtection="1"/>
    <xf numFmtId="0" fontId="12" fillId="17" borderId="1" xfId="0" applyFont="1" applyFill="1" applyBorder="1"/>
    <xf numFmtId="0" fontId="5" fillId="17" borderId="4" xfId="0" applyFont="1" applyFill="1" applyBorder="1"/>
    <xf numFmtId="167" fontId="6" fillId="17" borderId="1" xfId="2" applyNumberFormat="1" applyFont="1" applyFill="1" applyBorder="1" applyAlignment="1" applyProtection="1"/>
    <xf numFmtId="167" fontId="7" fillId="17" borderId="1" xfId="2" applyNumberFormat="1" applyFont="1" applyFill="1" applyBorder="1" applyAlignment="1" applyProtection="1"/>
    <xf numFmtId="165" fontId="9" fillId="17" borderId="1" xfId="2" applyNumberFormat="1" applyFont="1" applyFill="1" applyBorder="1" applyAlignment="1" applyProtection="1"/>
    <xf numFmtId="166" fontId="6" fillId="0" borderId="2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2" applyNumberFormat="1" applyFont="1" applyFill="1" applyBorder="1" applyAlignment="1" applyProtection="1"/>
    <xf numFmtId="165" fontId="25" fillId="2" borderId="1" xfId="2" applyNumberFormat="1" applyFont="1" applyFill="1" applyBorder="1" applyAlignment="1" applyProtection="1">
      <alignment vertical="center" wrapText="1"/>
    </xf>
    <xf numFmtId="165" fontId="46" fillId="3" borderId="1" xfId="2" applyNumberFormat="1" applyFont="1" applyFill="1" applyBorder="1" applyAlignment="1" applyProtection="1">
      <alignment vertical="center" wrapText="1"/>
    </xf>
    <xf numFmtId="166" fontId="7" fillId="0" borderId="4" xfId="0" applyNumberFormat="1" applyFont="1" applyFill="1" applyBorder="1" applyAlignment="1" applyProtection="1">
      <alignment vertical="center" wrapText="1"/>
    </xf>
    <xf numFmtId="166" fontId="7" fillId="0" borderId="4" xfId="0" applyNumberFormat="1" applyFont="1" applyFill="1" applyBorder="1" applyAlignment="1" applyProtection="1">
      <alignment vertical="center" wrapText="1"/>
      <protection locked="0"/>
    </xf>
    <xf numFmtId="165" fontId="43" fillId="3" borderId="1" xfId="2" applyNumberFormat="1" applyFont="1" applyFill="1" applyBorder="1" applyAlignment="1" applyProtection="1">
      <alignment vertical="center" wrapText="1"/>
    </xf>
    <xf numFmtId="166" fontId="7" fillId="0" borderId="1" xfId="0" applyNumberFormat="1" applyFont="1" applyFill="1" applyBorder="1" applyAlignment="1" applyProtection="1">
      <alignment vertical="center" wrapText="1"/>
      <protection locked="0"/>
    </xf>
    <xf numFmtId="166" fontId="7" fillId="0" borderId="1" xfId="0" applyNumberFormat="1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165" fontId="6" fillId="2" borderId="1" xfId="2" applyNumberFormat="1" applyFont="1" applyFill="1" applyBorder="1" applyAlignment="1" applyProtection="1">
      <alignment vertical="center" wrapText="1"/>
    </xf>
    <xf numFmtId="165" fontId="10" fillId="3" borderId="1" xfId="2" applyNumberFormat="1" applyFont="1" applyFill="1" applyBorder="1" applyAlignment="1" applyProtection="1">
      <alignment vertical="center" wrapText="1"/>
    </xf>
    <xf numFmtId="165" fontId="7" fillId="3" borderId="1" xfId="2" applyNumberFormat="1" applyFont="1" applyFill="1" applyBorder="1" applyAlignment="1" applyProtection="1">
      <alignment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0" borderId="23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left" vertical="center" indent="1"/>
    </xf>
    <xf numFmtId="166" fontId="7" fillId="18" borderId="5" xfId="5" applyNumberFormat="1" applyFont="1" applyFill="1" applyBorder="1" applyAlignment="1" applyProtection="1">
      <alignment vertical="center"/>
      <protection locked="0"/>
    </xf>
    <xf numFmtId="166" fontId="7" fillId="0" borderId="17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left" vertical="center" indent="1"/>
      <protection locked="0"/>
    </xf>
    <xf numFmtId="166" fontId="7" fillId="0" borderId="1" xfId="5" applyNumberFormat="1" applyFont="1" applyFill="1" applyBorder="1" applyAlignment="1" applyProtection="1">
      <alignment vertical="center"/>
      <protection locked="0"/>
    </xf>
    <xf numFmtId="0" fontId="7" fillId="0" borderId="3" xfId="5" applyFont="1" applyFill="1" applyBorder="1" applyAlignment="1" applyProtection="1">
      <alignment horizontal="left" vertical="center" indent="1"/>
      <protection locked="0"/>
    </xf>
    <xf numFmtId="166" fontId="7" fillId="0" borderId="3" xfId="5" applyNumberFormat="1" applyFont="1" applyFill="1" applyBorder="1" applyAlignment="1" applyProtection="1">
      <alignment vertical="center"/>
      <protection locked="0"/>
    </xf>
    <xf numFmtId="0" fontId="7" fillId="0" borderId="2" xfId="5" applyFont="1" applyFill="1" applyBorder="1" applyAlignment="1" applyProtection="1">
      <alignment horizontal="left" vertical="center" indent="1"/>
      <protection locked="0"/>
    </xf>
    <xf numFmtId="0" fontId="0" fillId="3" borderId="0" xfId="0" applyFill="1"/>
    <xf numFmtId="166" fontId="6" fillId="3" borderId="25" xfId="5" applyNumberFormat="1" applyFont="1" applyFill="1" applyBorder="1" applyAlignment="1" applyProtection="1">
      <alignment vertical="center"/>
    </xf>
    <xf numFmtId="166" fontId="6" fillId="3" borderId="12" xfId="5" applyNumberFormat="1" applyFont="1" applyFill="1" applyBorder="1" applyAlignment="1" applyProtection="1">
      <alignment vertical="center"/>
    </xf>
    <xf numFmtId="166" fontId="5" fillId="0" borderId="0" xfId="5" applyNumberFormat="1" applyFont="1" applyFill="1" applyBorder="1" applyAlignment="1" applyProtection="1">
      <alignment vertical="center"/>
    </xf>
    <xf numFmtId="0" fontId="0" fillId="0" borderId="0" xfId="0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9" fillId="0" borderId="1" xfId="0" applyFont="1" applyBorder="1"/>
    <xf numFmtId="165" fontId="5" fillId="2" borderId="1" xfId="1" applyNumberFormat="1" applyFont="1" applyFill="1" applyBorder="1" applyAlignment="1" applyProtection="1">
      <alignment horizontal="center"/>
    </xf>
    <xf numFmtId="0" fontId="5" fillId="3" borderId="1" xfId="0" applyFont="1" applyFill="1" applyBorder="1" applyAlignment="1">
      <alignment horizontal="center"/>
    </xf>
    <xf numFmtId="0" fontId="10" fillId="3" borderId="1" xfId="0" applyFont="1" applyFill="1" applyBorder="1"/>
    <xf numFmtId="165" fontId="10" fillId="18" borderId="1" xfId="1" applyNumberFormat="1" applyFont="1" applyFill="1" applyBorder="1" applyAlignment="1" applyProtection="1"/>
    <xf numFmtId="165" fontId="10" fillId="0" borderId="1" xfId="1" applyNumberFormat="1" applyFont="1" applyFill="1" applyBorder="1" applyAlignment="1" applyProtection="1">
      <alignment horizontal="center"/>
    </xf>
    <xf numFmtId="165" fontId="10" fillId="18" borderId="1" xfId="1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165" fontId="5" fillId="18" borderId="1" xfId="1" applyNumberFormat="1" applyFont="1" applyFill="1" applyBorder="1" applyAlignment="1" applyProtection="1"/>
    <xf numFmtId="165" fontId="5" fillId="0" borderId="1" xfId="1" applyNumberFormat="1" applyFont="1" applyFill="1" applyBorder="1" applyAlignment="1" applyProtection="1">
      <alignment horizontal="center"/>
    </xf>
    <xf numFmtId="165" fontId="5" fillId="18" borderId="1" xfId="1" applyNumberFormat="1" applyFont="1" applyFill="1" applyBorder="1" applyAlignment="1" applyProtection="1">
      <alignment horizontal="center"/>
    </xf>
    <xf numFmtId="0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NumberFormat="1"/>
    <xf numFmtId="165" fontId="5" fillId="3" borderId="1" xfId="1" applyNumberFormat="1" applyFont="1" applyFill="1" applyBorder="1" applyAlignment="1" applyProtection="1">
      <alignment horizontal="center"/>
    </xf>
    <xf numFmtId="165" fontId="5" fillId="3" borderId="1" xfId="0" applyNumberFormat="1" applyFont="1" applyFill="1" applyBorder="1" applyAlignment="1">
      <alignment horizontal="center"/>
    </xf>
    <xf numFmtId="168" fontId="0" fillId="0" borderId="0" xfId="0" applyNumberFormat="1" applyAlignment="1">
      <alignment horizontal="justify"/>
    </xf>
    <xf numFmtId="0" fontId="5" fillId="0" borderId="3" xfId="0" applyFont="1" applyBorder="1"/>
    <xf numFmtId="0" fontId="10" fillId="3" borderId="3" xfId="0" applyFont="1" applyFill="1" applyBorder="1"/>
    <xf numFmtId="0" fontId="10" fillId="0" borderId="3" xfId="0" applyFont="1" applyBorder="1"/>
    <xf numFmtId="165" fontId="10" fillId="0" borderId="3" xfId="1" applyNumberFormat="1" applyFont="1" applyFill="1" applyBorder="1" applyAlignment="1" applyProtection="1"/>
    <xf numFmtId="165" fontId="10" fillId="18" borderId="3" xfId="1" applyNumberFormat="1" applyFont="1" applyFill="1" applyBorder="1" applyAlignment="1" applyProtection="1"/>
    <xf numFmtId="0" fontId="5" fillId="3" borderId="3" xfId="0" applyFont="1" applyFill="1" applyBorder="1"/>
    <xf numFmtId="165" fontId="5" fillId="0" borderId="3" xfId="1" applyNumberFormat="1" applyFont="1" applyFill="1" applyBorder="1" applyAlignment="1" applyProtection="1">
      <alignment horizontal="center"/>
    </xf>
    <xf numFmtId="165" fontId="5" fillId="18" borderId="3" xfId="1" applyNumberFormat="1" applyFont="1" applyFill="1" applyBorder="1" applyAlignment="1" applyProtection="1">
      <alignment horizontal="center"/>
    </xf>
    <xf numFmtId="0" fontId="5" fillId="0" borderId="2" xfId="0" applyFont="1" applyBorder="1"/>
    <xf numFmtId="0" fontId="5" fillId="3" borderId="2" xfId="0" applyFont="1" applyFill="1" applyBorder="1"/>
    <xf numFmtId="165" fontId="5" fillId="0" borderId="2" xfId="1" applyNumberFormat="1" applyFont="1" applyFill="1" applyBorder="1" applyAlignment="1" applyProtection="1"/>
    <xf numFmtId="165" fontId="5" fillId="18" borderId="2" xfId="1" applyNumberFormat="1" applyFont="1" applyFill="1" applyBorder="1" applyAlignment="1" applyProtection="1"/>
    <xf numFmtId="165" fontId="5" fillId="0" borderId="2" xfId="1" applyNumberFormat="1" applyFont="1" applyFill="1" applyBorder="1" applyAlignment="1" applyProtection="1">
      <alignment horizontal="center"/>
    </xf>
    <xf numFmtId="165" fontId="5" fillId="18" borderId="2" xfId="1" applyNumberFormat="1" applyFont="1" applyFill="1" applyBorder="1" applyAlignment="1" applyProtection="1">
      <alignment horizontal="center"/>
    </xf>
    <xf numFmtId="0" fontId="5" fillId="4" borderId="30" xfId="0" applyFont="1" applyFill="1" applyBorder="1"/>
    <xf numFmtId="165" fontId="5" fillId="4" borderId="30" xfId="1" applyNumberFormat="1" applyFont="1" applyFill="1" applyBorder="1" applyAlignment="1" applyProtection="1"/>
    <xf numFmtId="165" fontId="5" fillId="4" borderId="30" xfId="1" applyNumberFormat="1" applyFont="1" applyFill="1" applyBorder="1" applyAlignment="1" applyProtection="1">
      <alignment horizontal="right"/>
    </xf>
    <xf numFmtId="165" fontId="5" fillId="4" borderId="30" xfId="1" applyNumberFormat="1" applyFont="1" applyFill="1" applyBorder="1" applyAlignment="1" applyProtection="1">
      <alignment horizontal="center"/>
    </xf>
    <xf numFmtId="0" fontId="10" fillId="0" borderId="3" xfId="0" applyFont="1" applyBorder="1" applyAlignment="1">
      <alignment horizontal="center"/>
    </xf>
    <xf numFmtId="165" fontId="10" fillId="18" borderId="3" xfId="1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horizontal="left"/>
    </xf>
    <xf numFmtId="1" fontId="50" fillId="0" borderId="0" xfId="0" applyNumberFormat="1" applyFont="1" applyAlignment="1">
      <alignment horizontal="center"/>
    </xf>
    <xf numFmtId="0" fontId="5" fillId="0" borderId="1" xfId="0" applyFont="1" applyFill="1" applyBorder="1"/>
    <xf numFmtId="1" fontId="5" fillId="4" borderId="30" xfId="0" applyNumberFormat="1" applyFont="1" applyFill="1" applyBorder="1"/>
    <xf numFmtId="165" fontId="19" fillId="4" borderId="30" xfId="1" applyNumberFormat="1" applyFont="1" applyFill="1" applyBorder="1" applyAlignment="1" applyProtection="1"/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0" fontId="51" fillId="0" borderId="0" xfId="0" applyFont="1" applyAlignment="1">
      <alignment horizontal="center" vertical="center"/>
    </xf>
    <xf numFmtId="0" fontId="3" fillId="0" borderId="0" xfId="0" applyFont="1"/>
    <xf numFmtId="0" fontId="51" fillId="0" borderId="0" xfId="0" applyFont="1" applyAlignment="1">
      <alignment horizontal="right"/>
    </xf>
    <xf numFmtId="0" fontId="51" fillId="0" borderId="31" xfId="0" applyFont="1" applyBorder="1" applyAlignment="1">
      <alignment horizontal="center"/>
    </xf>
    <xf numFmtId="0" fontId="51" fillId="0" borderId="32" xfId="0" applyFont="1" applyBorder="1"/>
    <xf numFmtId="0" fontId="51" fillId="0" borderId="33" xfId="0" applyFont="1" applyBorder="1"/>
    <xf numFmtId="3" fontId="51" fillId="0" borderId="33" xfId="0" applyNumberFormat="1" applyFont="1" applyBorder="1" applyAlignment="1">
      <alignment horizontal="center"/>
    </xf>
    <xf numFmtId="0" fontId="0" fillId="0" borderId="34" xfId="0" applyFont="1" applyBorder="1"/>
    <xf numFmtId="0" fontId="0" fillId="0" borderId="35" xfId="0" applyFont="1" applyBorder="1"/>
    <xf numFmtId="3" fontId="0" fillId="0" borderId="35" xfId="0" applyNumberFormat="1" applyFont="1" applyBorder="1" applyAlignment="1">
      <alignment horizontal="center"/>
    </xf>
    <xf numFmtId="0" fontId="0" fillId="0" borderId="36" xfId="0" applyFont="1" applyBorder="1"/>
    <xf numFmtId="0" fontId="0" fillId="0" borderId="37" xfId="0" applyFont="1" applyBorder="1"/>
    <xf numFmtId="3" fontId="0" fillId="0" borderId="37" xfId="0" applyNumberFormat="1" applyFont="1" applyBorder="1" applyAlignment="1">
      <alignment horizontal="center"/>
    </xf>
    <xf numFmtId="3" fontId="0" fillId="0" borderId="0" xfId="0" applyNumberFormat="1"/>
    <xf numFmtId="14" fontId="0" fillId="0" borderId="36" xfId="0" applyNumberFormat="1" applyFont="1" applyBorder="1"/>
    <xf numFmtId="0" fontId="54" fillId="0" borderId="0" xfId="3" applyFill="1"/>
    <xf numFmtId="0" fontId="51" fillId="0" borderId="0" xfId="3" applyFont="1" applyFill="1"/>
    <xf numFmtId="0" fontId="54" fillId="0" borderId="0" xfId="3"/>
    <xf numFmtId="0" fontId="51" fillId="0" borderId="0" xfId="3" applyFont="1"/>
    <xf numFmtId="0" fontId="7" fillId="0" borderId="0" xfId="3" applyFont="1" applyFill="1"/>
    <xf numFmtId="0" fontId="51" fillId="0" borderId="0" xfId="3" applyFont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51" fillId="0" borderId="31" xfId="3" applyFont="1" applyBorder="1"/>
    <xf numFmtId="0" fontId="51" fillId="0" borderId="0" xfId="3" applyFont="1" applyBorder="1"/>
    <xf numFmtId="0" fontId="7" fillId="0" borderId="38" xfId="3" applyFont="1" applyFill="1" applyBorder="1" applyAlignment="1">
      <alignment horizontal="center"/>
    </xf>
    <xf numFmtId="0" fontId="51" fillId="0" borderId="39" xfId="3" applyFont="1" applyBorder="1" applyAlignment="1">
      <alignment horizontal="center" wrapText="1"/>
    </xf>
    <xf numFmtId="0" fontId="51" fillId="0" borderId="40" xfId="3" applyFont="1" applyBorder="1" applyAlignment="1">
      <alignment horizontal="center" wrapText="1"/>
    </xf>
    <xf numFmtId="0" fontId="51" fillId="0" borderId="38" xfId="3" applyFont="1" applyBorder="1"/>
    <xf numFmtId="0" fontId="54" fillId="0" borderId="0" xfId="3" applyFill="1" applyAlignment="1">
      <alignment horizontal="center"/>
    </xf>
    <xf numFmtId="0" fontId="7" fillId="0" borderId="37" xfId="3" applyFont="1" applyFill="1" applyBorder="1"/>
    <xf numFmtId="0" fontId="7" fillId="0" borderId="37" xfId="3" applyFont="1" applyBorder="1"/>
    <xf numFmtId="0" fontId="54" fillId="0" borderId="37" xfId="3" applyFill="1" applyBorder="1"/>
    <xf numFmtId="0" fontId="54" fillId="0" borderId="0" xfId="3" applyBorder="1"/>
    <xf numFmtId="16" fontId="7" fillId="0" borderId="37" xfId="3" applyNumberFormat="1" applyFont="1" applyFill="1" applyBorder="1"/>
    <xf numFmtId="0" fontId="7" fillId="0" borderId="41" xfId="3" applyFont="1" applyFill="1" applyBorder="1"/>
    <xf numFmtId="0" fontId="7" fillId="0" borderId="42" xfId="3" applyFont="1" applyFill="1" applyBorder="1"/>
    <xf numFmtId="0" fontId="51" fillId="0" borderId="31" xfId="3" applyFont="1" applyFill="1" applyBorder="1"/>
    <xf numFmtId="0" fontId="51" fillId="0" borderId="0" xfId="0" applyFont="1"/>
    <xf numFmtId="0" fontId="52" fillId="0" borderId="0" xfId="0" applyFont="1"/>
    <xf numFmtId="0" fontId="51" fillId="0" borderId="31" xfId="0" applyFont="1" applyFill="1" applyBorder="1"/>
    <xf numFmtId="0" fontId="51" fillId="0" borderId="31" xfId="0" applyFont="1" applyFill="1" applyBorder="1" applyAlignment="1">
      <alignment horizontal="center"/>
    </xf>
    <xf numFmtId="3" fontId="0" fillId="0" borderId="35" xfId="0" applyNumberFormat="1" applyFont="1" applyFill="1" applyBorder="1"/>
    <xf numFmtId="3" fontId="0" fillId="0" borderId="37" xfId="0" applyNumberFormat="1" applyFont="1" applyFill="1" applyBorder="1"/>
    <xf numFmtId="0" fontId="0" fillId="0" borderId="42" xfId="0" applyFont="1" applyBorder="1"/>
    <xf numFmtId="3" fontId="0" fillId="0" borderId="42" xfId="0" applyNumberFormat="1" applyFont="1" applyFill="1" applyBorder="1"/>
    <xf numFmtId="0" fontId="51" fillId="0" borderId="31" xfId="0" applyFont="1" applyBorder="1"/>
    <xf numFmtId="3" fontId="51" fillId="0" borderId="31" xfId="0" applyNumberFormat="1" applyFont="1" applyFill="1" applyBorder="1"/>
    <xf numFmtId="0" fontId="0" fillId="0" borderId="41" xfId="0" applyFont="1" applyBorder="1"/>
    <xf numFmtId="3" fontId="0" fillId="0" borderId="41" xfId="0" applyNumberFormat="1" applyFont="1" applyFill="1" applyBorder="1"/>
    <xf numFmtId="3" fontId="51" fillId="0" borderId="31" xfId="0" applyNumberFormat="1" applyFont="1" applyBorder="1"/>
    <xf numFmtId="0" fontId="0" fillId="0" borderId="0" xfId="0" applyFont="1" applyFill="1" applyBorder="1"/>
    <xf numFmtId="3" fontId="0" fillId="0" borderId="0" xfId="0" applyNumberFormat="1" applyFont="1" applyFill="1" applyBorder="1"/>
    <xf numFmtId="0" fontId="0" fillId="0" borderId="43" xfId="0" applyFont="1" applyFill="1" applyBorder="1"/>
    <xf numFmtId="3" fontId="0" fillId="0" borderId="43" xfId="0" applyNumberFormat="1" applyBorder="1"/>
    <xf numFmtId="0" fontId="0" fillId="0" borderId="37" xfId="0" applyFont="1" applyFill="1" applyBorder="1"/>
    <xf numFmtId="3" fontId="0" fillId="0" borderId="37" xfId="0" applyNumberFormat="1" applyBorder="1"/>
    <xf numFmtId="3" fontId="0" fillId="0" borderId="37" xfId="0" applyNumberFormat="1" applyFont="1" applyBorder="1" applyAlignment="1">
      <alignment horizontal="left"/>
    </xf>
    <xf numFmtId="0" fontId="0" fillId="0" borderId="1" xfId="0" applyBorder="1"/>
    <xf numFmtId="0" fontId="24" fillId="6" borderId="2" xfId="0" applyFont="1" applyFill="1" applyBorder="1" applyAlignment="1">
      <alignment horizontal="center"/>
    </xf>
    <xf numFmtId="165" fontId="10" fillId="7" borderId="1" xfId="2" applyNumberFormat="1" applyFont="1" applyFill="1" applyBorder="1" applyAlignment="1" applyProtection="1"/>
    <xf numFmtId="165" fontId="5" fillId="7" borderId="1" xfId="2" applyNumberFormat="1" applyFont="1" applyFill="1" applyBorder="1" applyAlignment="1" applyProtection="1"/>
    <xf numFmtId="165" fontId="46" fillId="7" borderId="1" xfId="2" applyNumberFormat="1" applyFont="1" applyFill="1" applyBorder="1" applyAlignment="1" applyProtection="1"/>
    <xf numFmtId="165" fontId="10" fillId="4" borderId="1" xfId="2" applyNumberFormat="1" applyFont="1" applyFill="1" applyBorder="1" applyAlignment="1" applyProtection="1"/>
    <xf numFmtId="165" fontId="10" fillId="0" borderId="1" xfId="2" applyNumberFormat="1" applyFont="1" applyFill="1" applyBorder="1" applyAlignment="1" applyProtection="1"/>
    <xf numFmtId="165" fontId="5" fillId="2" borderId="1" xfId="2" applyNumberFormat="1" applyFont="1" applyFill="1" applyBorder="1" applyAlignment="1" applyProtection="1"/>
    <xf numFmtId="165" fontId="8" fillId="8" borderId="1" xfId="2" applyNumberFormat="1" applyFont="1" applyFill="1" applyBorder="1" applyAlignment="1" applyProtection="1"/>
    <xf numFmtId="165" fontId="5" fillId="11" borderId="1" xfId="2" applyNumberFormat="1" applyFont="1" applyFill="1" applyBorder="1" applyAlignment="1" applyProtection="1"/>
    <xf numFmtId="165" fontId="53" fillId="4" borderId="1" xfId="2" applyNumberFormat="1" applyFont="1" applyFill="1" applyBorder="1" applyAlignment="1" applyProtection="1"/>
    <xf numFmtId="165" fontId="5" fillId="11" borderId="2" xfId="2" applyNumberFormat="1" applyFont="1" applyFill="1" applyBorder="1" applyAlignment="1" applyProtection="1"/>
    <xf numFmtId="165" fontId="5" fillId="3" borderId="0" xfId="2" applyNumberFormat="1" applyFont="1" applyFill="1" applyBorder="1" applyAlignment="1" applyProtection="1"/>
    <xf numFmtId="165" fontId="10" fillId="2" borderId="1" xfId="2" applyNumberFormat="1" applyFont="1" applyFill="1" applyBorder="1" applyAlignment="1" applyProtection="1"/>
    <xf numFmtId="165" fontId="2" fillId="7" borderId="1" xfId="1" applyNumberFormat="1" applyFill="1" applyBorder="1" applyAlignment="1" applyProtection="1"/>
    <xf numFmtId="165" fontId="2" fillId="7" borderId="1" xfId="1" applyNumberFormat="1" applyFill="1" applyBorder="1" applyAlignment="1" applyProtection="1">
      <alignment horizontal="right" wrapText="1"/>
    </xf>
    <xf numFmtId="165" fontId="2" fillId="7" borderId="1" xfId="1" applyNumberFormat="1" applyFill="1" applyBorder="1" applyAlignment="1" applyProtection="1">
      <alignment vertical="center" wrapText="1"/>
    </xf>
    <xf numFmtId="165" fontId="55" fillId="7" borderId="1" xfId="1" applyNumberFormat="1" applyFont="1" applyFill="1" applyBorder="1" applyAlignment="1" applyProtection="1">
      <alignment horizontal="right"/>
    </xf>
    <xf numFmtId="165" fontId="55" fillId="7" borderId="1" xfId="1" applyNumberFormat="1" applyFont="1" applyFill="1" applyBorder="1" applyAlignment="1" applyProtection="1">
      <alignment horizontal="right" wrapText="1" indent="2"/>
    </xf>
    <xf numFmtId="165" fontId="55" fillId="7" borderId="1" xfId="1" applyNumberFormat="1" applyFont="1" applyFill="1" applyBorder="1" applyAlignment="1" applyProtection="1">
      <alignment horizontal="right" wrapText="1" indent="3"/>
    </xf>
    <xf numFmtId="165" fontId="8" fillId="21" borderId="1" xfId="1" applyNumberFormat="1" applyFont="1" applyFill="1" applyBorder="1" applyAlignment="1" applyProtection="1"/>
    <xf numFmtId="165" fontId="8" fillId="22" borderId="1" xfId="1" applyNumberFormat="1" applyFont="1" applyFill="1" applyBorder="1" applyAlignment="1" applyProtection="1"/>
    <xf numFmtId="165" fontId="5" fillId="23" borderId="1" xfId="1" applyNumberFormat="1" applyFont="1" applyFill="1" applyBorder="1" applyAlignment="1" applyProtection="1"/>
    <xf numFmtId="165" fontId="9" fillId="22" borderId="1" xfId="1" applyNumberFormat="1" applyFont="1" applyFill="1" applyBorder="1" applyAlignment="1" applyProtection="1"/>
    <xf numFmtId="165" fontId="5" fillId="21" borderId="1" xfId="1" applyNumberFormat="1" applyFont="1" applyFill="1" applyBorder="1" applyAlignment="1" applyProtection="1"/>
    <xf numFmtId="0" fontId="51" fillId="0" borderId="0" xfId="3" applyFont="1" applyBorder="1" applyAlignment="1">
      <alignment horizontal="center" vertical="center" wrapText="1"/>
    </xf>
    <xf numFmtId="166" fontId="6" fillId="25" borderId="26" xfId="5" applyNumberFormat="1" applyFont="1" applyFill="1" applyBorder="1" applyAlignment="1" applyProtection="1">
      <alignment vertical="center"/>
    </xf>
    <xf numFmtId="166" fontId="6" fillId="25" borderId="12" xfId="5" applyNumberFormat="1" applyFont="1" applyFill="1" applyBorder="1" applyAlignment="1" applyProtection="1">
      <alignment vertical="center"/>
    </xf>
    <xf numFmtId="166" fontId="6" fillId="25" borderId="25" xfId="5" applyNumberFormat="1" applyFont="1" applyFill="1" applyBorder="1" applyAlignment="1" applyProtection="1">
      <alignment vertical="center"/>
    </xf>
    <xf numFmtId="166" fontId="6" fillId="26" borderId="25" xfId="5" applyNumberFormat="1" applyFont="1" applyFill="1" applyBorder="1" applyAlignment="1" applyProtection="1">
      <alignment vertical="center"/>
    </xf>
    <xf numFmtId="166" fontId="6" fillId="26" borderId="12" xfId="5" applyNumberFormat="1" applyFont="1" applyFill="1" applyBorder="1" applyAlignment="1" applyProtection="1">
      <alignment vertical="center"/>
    </xf>
    <xf numFmtId="166" fontId="6" fillId="27" borderId="12" xfId="5" applyNumberFormat="1" applyFont="1" applyFill="1" applyBorder="1" applyAlignment="1" applyProtection="1">
      <alignment vertical="center"/>
    </xf>
    <xf numFmtId="166" fontId="6" fillId="28" borderId="12" xfId="5" applyNumberFormat="1" applyFont="1" applyFill="1" applyBorder="1" applyAlignment="1" applyProtection="1">
      <alignment vertical="center"/>
    </xf>
    <xf numFmtId="166" fontId="7" fillId="0" borderId="5" xfId="5" applyNumberFormat="1" applyFont="1" applyFill="1" applyBorder="1" applyAlignment="1" applyProtection="1">
      <alignment vertical="center"/>
      <protection locked="0"/>
    </xf>
    <xf numFmtId="166" fontId="7" fillId="0" borderId="28" xfId="5" applyNumberFormat="1" applyFont="1" applyFill="1" applyBorder="1" applyAlignment="1" applyProtection="1">
      <alignment vertical="center"/>
      <protection locked="0"/>
    </xf>
    <xf numFmtId="0" fontId="7" fillId="0" borderId="28" xfId="5" applyFont="1" applyFill="1" applyBorder="1" applyAlignment="1" applyProtection="1">
      <alignment horizontal="left" vertical="center" indent="1"/>
      <protection locked="0"/>
    </xf>
    <xf numFmtId="166" fontId="6" fillId="25" borderId="48" xfId="5" applyNumberFormat="1" applyFont="1" applyFill="1" applyBorder="1" applyAlignment="1" applyProtection="1">
      <alignment vertical="center"/>
    </xf>
    <xf numFmtId="0" fontId="0" fillId="0" borderId="47" xfId="0" applyBorder="1" applyAlignment="1">
      <alignment horizontal="right"/>
    </xf>
    <xf numFmtId="166" fontId="7" fillId="0" borderId="47" xfId="5" applyNumberFormat="1" applyFont="1" applyFill="1" applyBorder="1" applyAlignment="1" applyProtection="1">
      <alignment vertical="center"/>
      <protection locked="0"/>
    </xf>
    <xf numFmtId="166" fontId="7" fillId="29" borderId="47" xfId="5" applyNumberFormat="1" applyFont="1" applyFill="1" applyBorder="1" applyAlignment="1" applyProtection="1">
      <alignment vertical="center"/>
      <protection locked="0"/>
    </xf>
    <xf numFmtId="0" fontId="7" fillId="27" borderId="1" xfId="5" applyFont="1" applyFill="1" applyBorder="1" applyAlignment="1" applyProtection="1">
      <alignment horizontal="left" vertical="center" indent="1"/>
      <protection locked="0"/>
    </xf>
    <xf numFmtId="0" fontId="7" fillId="28" borderId="1" xfId="5" applyFont="1" applyFill="1" applyBorder="1" applyAlignment="1" applyProtection="1">
      <alignment horizontal="left" vertical="center" indent="1"/>
      <protection locked="0"/>
    </xf>
    <xf numFmtId="0" fontId="6" fillId="30" borderId="23" xfId="5" applyFont="1" applyFill="1" applyBorder="1" applyAlignment="1" applyProtection="1">
      <alignment horizontal="center" vertical="center"/>
    </xf>
    <xf numFmtId="0" fontId="6" fillId="30" borderId="24" xfId="5" applyFont="1" applyFill="1" applyBorder="1" applyAlignment="1" applyProtection="1">
      <alignment horizontal="center" vertical="center"/>
    </xf>
    <xf numFmtId="0" fontId="6" fillId="30" borderId="13" xfId="5" applyFont="1" applyFill="1" applyBorder="1" applyAlignment="1" applyProtection="1">
      <alignment horizontal="left" vertical="center" indent="1"/>
    </xf>
    <xf numFmtId="166" fontId="6" fillId="30" borderId="13" xfId="5" applyNumberFormat="1" applyFont="1" applyFill="1" applyBorder="1" applyAlignment="1" applyProtection="1">
      <alignment vertical="center"/>
    </xf>
    <xf numFmtId="166" fontId="7" fillId="31" borderId="27" xfId="5" applyNumberFormat="1" applyFont="1" applyFill="1" applyBorder="1" applyAlignment="1" applyProtection="1">
      <alignment vertical="center"/>
    </xf>
    <xf numFmtId="0" fontId="6" fillId="32" borderId="13" xfId="5" applyFont="1" applyFill="1" applyBorder="1" applyAlignment="1" applyProtection="1">
      <alignment horizontal="left" vertical="center" indent="1"/>
    </xf>
    <xf numFmtId="166" fontId="6" fillId="32" borderId="12" xfId="5" applyNumberFormat="1" applyFont="1" applyFill="1" applyBorder="1" applyAlignment="1" applyProtection="1">
      <alignment vertical="center"/>
    </xf>
    <xf numFmtId="165" fontId="5" fillId="17" borderId="1" xfId="2" applyNumberFormat="1" applyFont="1" applyFill="1" applyBorder="1" applyAlignment="1" applyProtection="1"/>
    <xf numFmtId="3" fontId="0" fillId="0" borderId="37" xfId="0" applyNumberForma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7" fillId="0" borderId="28" xfId="0" applyFont="1" applyFill="1" applyBorder="1" applyAlignment="1"/>
    <xf numFmtId="0" fontId="6" fillId="0" borderId="28" xfId="0" applyFont="1" applyFill="1" applyBorder="1" applyAlignment="1"/>
    <xf numFmtId="165" fontId="6" fillId="0" borderId="28" xfId="2" applyNumberFormat="1" applyFont="1" applyFill="1" applyBorder="1" applyAlignment="1" applyProtection="1"/>
    <xf numFmtId="165" fontId="7" fillId="0" borderId="28" xfId="2" applyNumberFormat="1" applyFont="1" applyFill="1" applyBorder="1" applyAlignment="1" applyProtection="1"/>
    <xf numFmtId="165" fontId="6" fillId="3" borderId="28" xfId="2" applyNumberFormat="1" applyFont="1" applyFill="1" applyBorder="1" applyAlignment="1" applyProtection="1"/>
    <xf numFmtId="165" fontId="7" fillId="3" borderId="28" xfId="2" applyNumberFormat="1" applyFont="1" applyFill="1" applyBorder="1" applyAlignment="1" applyProtection="1"/>
    <xf numFmtId="165" fontId="7" fillId="0" borderId="28" xfId="1" applyNumberFormat="1" applyFont="1" applyFill="1" applyBorder="1" applyAlignment="1" applyProtection="1"/>
    <xf numFmtId="0" fontId="7" fillId="0" borderId="49" xfId="0" applyFont="1" applyFill="1" applyBorder="1" applyAlignment="1"/>
    <xf numFmtId="0" fontId="6" fillId="0" borderId="49" xfId="0" applyFont="1" applyFill="1" applyBorder="1" applyAlignment="1"/>
    <xf numFmtId="165" fontId="6" fillId="0" borderId="49" xfId="2" applyNumberFormat="1" applyFont="1" applyFill="1" applyBorder="1" applyAlignment="1" applyProtection="1"/>
    <xf numFmtId="165" fontId="7" fillId="0" borderId="49" xfId="2" applyNumberFormat="1" applyFont="1" applyFill="1" applyBorder="1" applyAlignment="1" applyProtection="1"/>
    <xf numFmtId="165" fontId="6" fillId="3" borderId="49" xfId="2" applyNumberFormat="1" applyFont="1" applyFill="1" applyBorder="1" applyAlignment="1" applyProtection="1"/>
    <xf numFmtId="165" fontId="7" fillId="3" borderId="49" xfId="2" applyNumberFormat="1" applyFont="1" applyFill="1" applyBorder="1" applyAlignment="1" applyProtection="1"/>
    <xf numFmtId="0" fontId="16" fillId="0" borderId="49" xfId="0" applyFont="1" applyFill="1" applyBorder="1"/>
    <xf numFmtId="165" fontId="7" fillId="7" borderId="28" xfId="1" applyNumberFormat="1" applyFont="1" applyFill="1" applyBorder="1" applyAlignment="1" applyProtection="1"/>
    <xf numFmtId="165" fontId="30" fillId="7" borderId="28" xfId="1" applyNumberFormat="1" applyFont="1" applyFill="1" applyBorder="1" applyAlignment="1" applyProtection="1"/>
    <xf numFmtId="165" fontId="6" fillId="7" borderId="28" xfId="1" applyNumberFormat="1" applyFont="1" applyFill="1" applyBorder="1" applyAlignment="1" applyProtection="1"/>
    <xf numFmtId="165" fontId="6" fillId="5" borderId="28" xfId="1" applyNumberFormat="1" applyFont="1" applyFill="1" applyBorder="1" applyAlignment="1" applyProtection="1"/>
    <xf numFmtId="165" fontId="43" fillId="7" borderId="28" xfId="1" applyNumberFormat="1" applyFont="1" applyFill="1" applyBorder="1" applyAlignment="1" applyProtection="1"/>
    <xf numFmtId="165" fontId="7" fillId="4" borderId="28" xfId="1" applyNumberFormat="1" applyFont="1" applyFill="1" applyBorder="1" applyAlignment="1" applyProtection="1"/>
    <xf numFmtId="165" fontId="6" fillId="2" borderId="28" xfId="1" applyNumberFormat="1" applyFont="1" applyFill="1" applyBorder="1" applyAlignment="1" applyProtection="1"/>
    <xf numFmtId="165" fontId="7" fillId="8" borderId="28" xfId="1" applyNumberFormat="1" applyFont="1" applyFill="1" applyBorder="1" applyAlignment="1" applyProtection="1"/>
    <xf numFmtId="165" fontId="6" fillId="11" borderId="28" xfId="1" applyNumberFormat="1" applyFont="1" applyFill="1" applyBorder="1" applyAlignment="1" applyProtection="1"/>
    <xf numFmtId="165" fontId="30" fillId="4" borderId="28" xfId="1" applyNumberFormat="1" applyFont="1" applyFill="1" applyBorder="1" applyAlignment="1" applyProtection="1"/>
    <xf numFmtId="165" fontId="6" fillId="11" borderId="45" xfId="1" applyNumberFormat="1" applyFont="1" applyFill="1" applyBorder="1" applyAlignment="1" applyProtection="1"/>
    <xf numFmtId="165" fontId="7" fillId="2" borderId="28" xfId="1" applyNumberFormat="1" applyFont="1" applyFill="1" applyBorder="1" applyAlignment="1" applyProtection="1"/>
    <xf numFmtId="165" fontId="6" fillId="17" borderId="28" xfId="1" applyNumberFormat="1" applyFont="1" applyFill="1" applyBorder="1" applyAlignment="1" applyProtection="1"/>
    <xf numFmtId="165" fontId="9" fillId="3" borderId="49" xfId="2" applyNumberFormat="1" applyFont="1" applyFill="1" applyBorder="1" applyAlignment="1" applyProtection="1"/>
    <xf numFmtId="165" fontId="8" fillId="7" borderId="49" xfId="2" applyNumberFormat="1" applyFont="1" applyFill="1" applyBorder="1" applyAlignment="1" applyProtection="1"/>
    <xf numFmtId="165" fontId="8" fillId="3" borderId="49" xfId="2" applyNumberFormat="1" applyFont="1" applyFill="1" applyBorder="1" applyAlignment="1" applyProtection="1"/>
    <xf numFmtId="165" fontId="9" fillId="7" borderId="49" xfId="2" applyNumberFormat="1" applyFont="1" applyFill="1" applyBorder="1" applyAlignment="1" applyProtection="1"/>
    <xf numFmtId="165" fontId="6" fillId="5" borderId="49" xfId="2" applyNumberFormat="1" applyFont="1" applyFill="1" applyBorder="1" applyAlignment="1" applyProtection="1"/>
    <xf numFmtId="165" fontId="9" fillId="5" borderId="49" xfId="2" applyNumberFormat="1" applyFont="1" applyFill="1" applyBorder="1" applyAlignment="1" applyProtection="1"/>
    <xf numFmtId="165" fontId="9" fillId="2" borderId="49" xfId="2" applyNumberFormat="1" applyFont="1" applyFill="1" applyBorder="1" applyAlignment="1" applyProtection="1"/>
    <xf numFmtId="165" fontId="5" fillId="5" borderId="49" xfId="2" applyNumberFormat="1" applyFont="1" applyFill="1" applyBorder="1" applyAlignment="1" applyProtection="1"/>
    <xf numFmtId="165" fontId="9" fillId="11" borderId="49" xfId="2" applyNumberFormat="1" applyFont="1" applyFill="1" applyBorder="1" applyAlignment="1" applyProtection="1"/>
    <xf numFmtId="165" fontId="48" fillId="3" borderId="49" xfId="2" applyNumberFormat="1" applyFont="1" applyFill="1" applyBorder="1" applyAlignment="1" applyProtection="1"/>
    <xf numFmtId="165" fontId="6" fillId="7" borderId="49" xfId="2" applyNumberFormat="1" applyFont="1" applyFill="1" applyBorder="1" applyAlignment="1" applyProtection="1"/>
    <xf numFmtId="165" fontId="9" fillId="5" borderId="49" xfId="2" applyNumberFormat="1" applyFont="1" applyFill="1" applyBorder="1" applyAlignment="1" applyProtection="1">
      <alignment horizontal="center"/>
    </xf>
    <xf numFmtId="165" fontId="6" fillId="11" borderId="49" xfId="2" applyNumberFormat="1" applyFont="1" applyFill="1" applyBorder="1" applyAlignment="1" applyProtection="1"/>
    <xf numFmtId="0" fontId="28" fillId="0" borderId="49" xfId="0" applyFont="1" applyBorder="1"/>
    <xf numFmtId="165" fontId="9" fillId="17" borderId="49" xfId="2" applyNumberFormat="1" applyFont="1" applyFill="1" applyBorder="1" applyAlignment="1" applyProtection="1"/>
    <xf numFmtId="0" fontId="0" fillId="0" borderId="0" xfId="0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6" fontId="14" fillId="0" borderId="8" xfId="0" applyNumberFormat="1" applyFont="1" applyFill="1" applyBorder="1" applyAlignment="1" applyProtection="1">
      <alignment horizontal="right" vertical="center" wrapText="1"/>
    </xf>
    <xf numFmtId="166" fontId="14" fillId="0" borderId="4" xfId="0" applyNumberFormat="1" applyFont="1" applyFill="1" applyBorder="1" applyAlignment="1" applyProtection="1">
      <alignment vertical="center" wrapText="1"/>
      <protection locked="0"/>
    </xf>
    <xf numFmtId="166" fontId="15" fillId="0" borderId="4" xfId="0" applyNumberFormat="1" applyFont="1" applyFill="1" applyBorder="1" applyAlignment="1" applyProtection="1">
      <alignment vertical="center" wrapText="1"/>
      <protection locked="0"/>
    </xf>
    <xf numFmtId="166" fontId="8" fillId="3" borderId="15" xfId="0" applyNumberFormat="1" applyFont="1" applyFill="1" applyBorder="1" applyAlignment="1">
      <alignment vertical="center" wrapText="1"/>
    </xf>
    <xf numFmtId="0" fontId="22" fillId="7" borderId="45" xfId="0" applyFont="1" applyFill="1" applyBorder="1" applyAlignment="1"/>
    <xf numFmtId="0" fontId="22" fillId="7" borderId="21" xfId="0" applyFont="1" applyFill="1" applyBorder="1" applyAlignment="1"/>
    <xf numFmtId="0" fontId="22" fillId="7" borderId="22" xfId="0" applyFont="1" applyFill="1" applyBorder="1" applyAlignment="1"/>
    <xf numFmtId="166" fontId="9" fillId="7" borderId="22" xfId="0" applyNumberFormat="1" applyFont="1" applyFill="1" applyBorder="1" applyAlignment="1" applyProtection="1">
      <alignment vertical="center" wrapText="1"/>
      <protection locked="0"/>
    </xf>
    <xf numFmtId="166" fontId="9" fillId="7" borderId="28" xfId="0" applyNumberFormat="1" applyFont="1" applyFill="1" applyBorder="1" applyAlignment="1" applyProtection="1">
      <alignment vertical="center" wrapText="1"/>
      <protection locked="0"/>
    </xf>
    <xf numFmtId="166" fontId="15" fillId="0" borderId="28" xfId="0" applyNumberFormat="1" applyFont="1" applyFill="1" applyBorder="1" applyAlignment="1" applyProtection="1">
      <alignment vertical="center" wrapText="1"/>
      <protection locked="0"/>
    </xf>
    <xf numFmtId="166" fontId="9" fillId="5" borderId="53" xfId="0" applyNumberFormat="1" applyFont="1" applyFill="1" applyBorder="1" applyAlignment="1">
      <alignment vertical="center" wrapText="1"/>
    </xf>
    <xf numFmtId="166" fontId="9" fillId="0" borderId="53" xfId="0" applyNumberFormat="1" applyFont="1" applyFill="1" applyBorder="1" applyAlignment="1" applyProtection="1">
      <alignment horizontal="right" vertical="center" wrapText="1"/>
    </xf>
    <xf numFmtId="166" fontId="15" fillId="7" borderId="22" xfId="0" applyNumberFormat="1" applyFont="1" applyFill="1" applyBorder="1" applyAlignment="1" applyProtection="1">
      <alignment vertical="center" wrapText="1"/>
      <protection locked="0"/>
    </xf>
    <xf numFmtId="166" fontId="15" fillId="7" borderId="28" xfId="0" applyNumberFormat="1" applyFont="1" applyFill="1" applyBorder="1" applyAlignment="1" applyProtection="1">
      <alignment vertical="center" wrapText="1"/>
      <protection locked="0"/>
    </xf>
    <xf numFmtId="166" fontId="14" fillId="0" borderId="28" xfId="0" applyNumberFormat="1" applyFont="1" applyFill="1" applyBorder="1" applyAlignment="1" applyProtection="1">
      <alignment vertical="center" wrapText="1"/>
      <protection locked="0"/>
    </xf>
    <xf numFmtId="166" fontId="9" fillId="5" borderId="54" xfId="0" applyNumberFormat="1" applyFont="1" applyFill="1" applyBorder="1" applyAlignment="1">
      <alignment vertical="center" wrapText="1"/>
    </xf>
    <xf numFmtId="166" fontId="9" fillId="0" borderId="21" xfId="0" applyNumberFormat="1" applyFont="1" applyFill="1" applyBorder="1" applyAlignment="1" applyProtection="1">
      <alignment horizontal="right" vertical="center" wrapText="1"/>
    </xf>
    <xf numFmtId="166" fontId="9" fillId="9" borderId="55" xfId="0" applyNumberFormat="1" applyFont="1" applyFill="1" applyBorder="1"/>
    <xf numFmtId="0" fontId="22" fillId="7" borderId="49" xfId="0" applyFont="1" applyFill="1" applyBorder="1" applyAlignment="1"/>
    <xf numFmtId="166" fontId="9" fillId="7" borderId="49" xfId="0" applyNumberFormat="1" applyFont="1" applyFill="1" applyBorder="1" applyAlignment="1" applyProtection="1">
      <alignment vertical="center" wrapText="1"/>
      <protection locked="0"/>
    </xf>
    <xf numFmtId="166" fontId="15" fillId="0" borderId="49" xfId="0" applyNumberFormat="1" applyFont="1" applyFill="1" applyBorder="1" applyAlignment="1" applyProtection="1">
      <alignment vertical="center" wrapText="1"/>
      <protection locked="0"/>
    </xf>
    <xf numFmtId="166" fontId="9" fillId="5" borderId="49" xfId="0" applyNumberFormat="1" applyFont="1" applyFill="1" applyBorder="1" applyAlignment="1">
      <alignment vertical="center" wrapText="1"/>
    </xf>
    <xf numFmtId="166" fontId="9" fillId="0" borderId="49" xfId="0" applyNumberFormat="1" applyFont="1" applyFill="1" applyBorder="1" applyAlignment="1" applyProtection="1">
      <alignment horizontal="right" vertical="center" wrapText="1"/>
    </xf>
    <xf numFmtId="166" fontId="15" fillId="7" borderId="49" xfId="0" applyNumberFormat="1" applyFont="1" applyFill="1" applyBorder="1" applyAlignment="1" applyProtection="1">
      <alignment vertical="center" wrapText="1"/>
      <protection locked="0"/>
    </xf>
    <xf numFmtId="166" fontId="14" fillId="0" borderId="49" xfId="0" applyNumberFormat="1" applyFont="1" applyFill="1" applyBorder="1" applyAlignment="1" applyProtection="1">
      <alignment vertical="center" wrapText="1"/>
      <protection locked="0"/>
    </xf>
    <xf numFmtId="166" fontId="9" fillId="9" borderId="49" xfId="0" applyNumberFormat="1" applyFont="1" applyFill="1" applyBorder="1"/>
    <xf numFmtId="0" fontId="0" fillId="0" borderId="49" xfId="0" applyBorder="1"/>
    <xf numFmtId="0" fontId="0" fillId="0" borderId="0" xfId="0" applyBorder="1" applyAlignment="1">
      <alignment horizontal="left"/>
    </xf>
    <xf numFmtId="0" fontId="3" fillId="0" borderId="1" xfId="0" applyFont="1" applyFill="1" applyBorder="1"/>
    <xf numFmtId="0" fontId="0" fillId="30" borderId="1" xfId="0" applyFill="1" applyBorder="1"/>
    <xf numFmtId="0" fontId="0" fillId="33" borderId="1" xfId="0" applyFill="1" applyBorder="1"/>
    <xf numFmtId="0" fontId="0" fillId="34" borderId="1" xfId="0" applyFill="1" applyBorder="1"/>
    <xf numFmtId="0" fontId="0" fillId="35" borderId="1" xfId="0" applyFill="1" applyBorder="1"/>
    <xf numFmtId="166" fontId="39" fillId="3" borderId="1" xfId="0" applyNumberFormat="1" applyFont="1" applyFill="1" applyBorder="1" applyAlignment="1" applyProtection="1">
      <alignment horizontal="left" vertical="center" wrapText="1" indent="1"/>
      <protection locked="0"/>
    </xf>
    <xf numFmtId="0" fontId="39" fillId="3" borderId="1" xfId="0" applyFont="1" applyFill="1" applyBorder="1" applyAlignment="1">
      <alignment wrapText="1"/>
    </xf>
    <xf numFmtId="167" fontId="6" fillId="7" borderId="1" xfId="2" applyNumberFormat="1" applyFont="1" applyFill="1" applyBorder="1" applyAlignment="1" applyProtection="1">
      <alignment horizontal="center"/>
    </xf>
    <xf numFmtId="0" fontId="6" fillId="3" borderId="4" xfId="0" applyFont="1" applyFill="1" applyBorder="1" applyAlignment="1">
      <alignment wrapText="1"/>
    </xf>
    <xf numFmtId="0" fontId="5" fillId="2" borderId="1" xfId="0" applyFont="1" applyFill="1" applyBorder="1" applyAlignment="1"/>
    <xf numFmtId="3" fontId="0" fillId="0" borderId="37" xfId="0" applyNumberFormat="1" applyFont="1" applyBorder="1" applyAlignment="1">
      <alignment horizontal="center" vertical="top"/>
    </xf>
    <xf numFmtId="0" fontId="40" fillId="0" borderId="1" xfId="0" applyFont="1" applyBorder="1"/>
    <xf numFmtId="165" fontId="7" fillId="5" borderId="1" xfId="1" applyNumberFormat="1" applyFont="1" applyFill="1" applyBorder="1" applyAlignment="1" applyProtection="1">
      <alignment horizontal="left"/>
    </xf>
    <xf numFmtId="0" fontId="10" fillId="5" borderId="4" xfId="0" applyFont="1" applyFill="1" applyBorder="1"/>
    <xf numFmtId="165" fontId="46" fillId="5" borderId="1" xfId="1" applyNumberFormat="1" applyFont="1" applyFill="1" applyBorder="1" applyAlignment="1" applyProtection="1"/>
    <xf numFmtId="165" fontId="7" fillId="4" borderId="1" xfId="1" applyNumberFormat="1" applyFont="1" applyFill="1" applyBorder="1" applyAlignment="1" applyProtection="1"/>
    <xf numFmtId="0" fontId="7" fillId="0" borderId="1" xfId="0" applyFont="1" applyBorder="1" applyAlignment="1">
      <alignment horizontal="left"/>
    </xf>
    <xf numFmtId="0" fontId="59" fillId="0" borderId="0" xfId="0" applyFont="1"/>
    <xf numFmtId="167" fontId="6" fillId="7" borderId="1" xfId="2" applyNumberFormat="1" applyFont="1" applyFill="1" applyBorder="1" applyAlignment="1" applyProtection="1">
      <alignment horizontal="center"/>
    </xf>
    <xf numFmtId="0" fontId="60" fillId="36" borderId="56" xfId="6"/>
    <xf numFmtId="165" fontId="60" fillId="36" borderId="56" xfId="6" applyNumberFormat="1" applyAlignment="1" applyProtection="1">
      <alignment horizontal="center"/>
    </xf>
    <xf numFmtId="165" fontId="60" fillId="36" borderId="56" xfId="6" applyNumberFormat="1" applyAlignment="1" applyProtection="1"/>
    <xf numFmtId="0" fontId="61" fillId="36" borderId="56" xfId="6" applyFont="1"/>
    <xf numFmtId="165" fontId="62" fillId="37" borderId="1" xfId="7" applyNumberFormat="1" applyBorder="1" applyAlignment="1" applyProtection="1"/>
    <xf numFmtId="0" fontId="6" fillId="7" borderId="45" xfId="0" applyFont="1" applyFill="1" applyBorder="1" applyAlignment="1"/>
    <xf numFmtId="0" fontId="21" fillId="6" borderId="5" xfId="0" applyFont="1" applyFill="1" applyBorder="1" applyAlignment="1"/>
    <xf numFmtId="0" fontId="6" fillId="7" borderId="21" xfId="0" applyFont="1" applyFill="1" applyBorder="1" applyAlignment="1">
      <alignment horizontal="center"/>
    </xf>
    <xf numFmtId="0" fontId="7" fillId="6" borderId="5" xfId="0" applyFont="1" applyFill="1" applyBorder="1" applyAlignment="1"/>
    <xf numFmtId="0" fontId="6" fillId="7" borderId="22" xfId="0" applyFont="1" applyFill="1" applyBorder="1" applyAlignment="1"/>
    <xf numFmtId="0" fontId="6" fillId="5" borderId="4" xfId="0" applyFont="1" applyFill="1" applyBorder="1" applyAlignment="1">
      <alignment horizontal="left"/>
    </xf>
    <xf numFmtId="0" fontId="6" fillId="2" borderId="1" xfId="0" applyFont="1" applyFill="1" applyBorder="1"/>
    <xf numFmtId="0" fontId="6" fillId="2" borderId="4" xfId="0" applyFont="1" applyFill="1" applyBorder="1"/>
    <xf numFmtId="165" fontId="7" fillId="2" borderId="1" xfId="2" applyNumberFormat="1" applyFont="1" applyFill="1" applyBorder="1" applyAlignment="1" applyProtection="1"/>
    <xf numFmtId="16" fontId="6" fillId="5" borderId="1" xfId="0" applyNumberFormat="1" applyFont="1" applyFill="1" applyBorder="1"/>
    <xf numFmtId="0" fontId="6" fillId="11" borderId="1" xfId="0" applyFont="1" applyFill="1" applyBorder="1"/>
    <xf numFmtId="0" fontId="6" fillId="11" borderId="4" xfId="0" applyFont="1" applyFill="1" applyBorder="1"/>
    <xf numFmtId="165" fontId="30" fillId="3" borderId="1" xfId="2" applyNumberFormat="1" applyFont="1" applyFill="1" applyBorder="1" applyAlignment="1" applyProtection="1"/>
    <xf numFmtId="165" fontId="21" fillId="3" borderId="1" xfId="2" applyNumberFormat="1" applyFont="1" applyFill="1" applyBorder="1" applyAlignment="1" applyProtection="1"/>
    <xf numFmtId="0" fontId="7" fillId="11" borderId="2" xfId="0" applyFont="1" applyFill="1" applyBorder="1"/>
    <xf numFmtId="0" fontId="6" fillId="11" borderId="20" xfId="0" applyFont="1" applyFill="1" applyBorder="1"/>
    <xf numFmtId="0" fontId="7" fillId="3" borderId="0" xfId="0" applyFont="1" applyFill="1" applyBorder="1"/>
    <xf numFmtId="0" fontId="6" fillId="3" borderId="0" xfId="0" applyFont="1" applyFill="1" applyBorder="1"/>
    <xf numFmtId="0" fontId="7" fillId="11" borderId="1" xfId="0" applyFont="1" applyFill="1" applyBorder="1"/>
    <xf numFmtId="0" fontId="63" fillId="0" borderId="0" xfId="0" applyFont="1"/>
    <xf numFmtId="0" fontId="7" fillId="17" borderId="1" xfId="0" applyFont="1" applyFill="1" applyBorder="1"/>
    <xf numFmtId="0" fontId="6" fillId="17" borderId="4" xfId="0" applyFont="1" applyFill="1" applyBorder="1"/>
    <xf numFmtId="0" fontId="51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/>
    <xf numFmtId="0" fontId="0" fillId="0" borderId="44" xfId="0" applyBorder="1"/>
    <xf numFmtId="0" fontId="51" fillId="0" borderId="0" xfId="0" applyFont="1" applyBorder="1"/>
    <xf numFmtId="0" fontId="7" fillId="0" borderId="1" xfId="0" applyFont="1" applyBorder="1" applyAlignment="1">
      <alignment horizontal="center"/>
    </xf>
    <xf numFmtId="0" fontId="64" fillId="0" borderId="57" xfId="0" applyFont="1" applyBorder="1" applyAlignment="1">
      <alignment horizontal="center"/>
    </xf>
    <xf numFmtId="0" fontId="64" fillId="0" borderId="1" xfId="0" applyFont="1" applyBorder="1" applyAlignment="1">
      <alignment horizontal="center"/>
    </xf>
    <xf numFmtId="0" fontId="64" fillId="0" borderId="1" xfId="0" applyFont="1" applyFill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" xfId="0" applyFont="1" applyBorder="1"/>
    <xf numFmtId="3" fontId="7" fillId="0" borderId="2" xfId="0" applyNumberFormat="1" applyFont="1" applyBorder="1"/>
    <xf numFmtId="3" fontId="7" fillId="0" borderId="45" xfId="0" applyNumberFormat="1" applyFont="1" applyBorder="1"/>
    <xf numFmtId="3" fontId="7" fillId="0" borderId="1" xfId="0" applyNumberFormat="1" applyFont="1" applyBorder="1"/>
    <xf numFmtId="0" fontId="7" fillId="0" borderId="58" xfId="0" applyFont="1" applyBorder="1"/>
    <xf numFmtId="3" fontId="7" fillId="0" borderId="58" xfId="0" applyNumberFormat="1" applyFont="1" applyBorder="1"/>
    <xf numFmtId="3" fontId="7" fillId="0" borderId="59" xfId="0" applyNumberFormat="1" applyFont="1" applyBorder="1"/>
    <xf numFmtId="0" fontId="43" fillId="0" borderId="58" xfId="0" applyFont="1" applyBorder="1" applyAlignment="1">
      <alignment wrapText="1"/>
    </xf>
    <xf numFmtId="3" fontId="7" fillId="0" borderId="58" xfId="0" applyNumberFormat="1" applyFont="1" applyBorder="1" applyAlignment="1">
      <alignment wrapText="1"/>
    </xf>
    <xf numFmtId="3" fontId="7" fillId="0" borderId="59" xfId="0" applyNumberFormat="1" applyFont="1" applyBorder="1" applyAlignment="1">
      <alignment wrapText="1"/>
    </xf>
    <xf numFmtId="3" fontId="7" fillId="0" borderId="1" xfId="0" applyNumberFormat="1" applyFont="1" applyBorder="1" applyAlignment="1">
      <alignment wrapText="1"/>
    </xf>
    <xf numFmtId="0" fontId="7" fillId="0" borderId="58" xfId="0" applyFont="1" applyBorder="1" applyAlignment="1">
      <alignment wrapText="1"/>
    </xf>
    <xf numFmtId="0" fontId="7" fillId="0" borderId="60" xfId="0" applyFont="1" applyBorder="1"/>
    <xf numFmtId="3" fontId="7" fillId="0" borderId="60" xfId="0" applyNumberFormat="1" applyFont="1" applyBorder="1"/>
    <xf numFmtId="3" fontId="7" fillId="0" borderId="61" xfId="0" applyNumberFormat="1" applyFont="1" applyBorder="1"/>
    <xf numFmtId="0" fontId="6" fillId="0" borderId="1" xfId="0" applyFont="1" applyBorder="1"/>
    <xf numFmtId="3" fontId="6" fillId="0" borderId="1" xfId="0" applyNumberFormat="1" applyFont="1" applyBorder="1"/>
    <xf numFmtId="3" fontId="6" fillId="0" borderId="28" xfId="0" applyNumberFormat="1" applyFont="1" applyBorder="1"/>
    <xf numFmtId="0" fontId="0" fillId="0" borderId="22" xfId="0" applyBorder="1"/>
    <xf numFmtId="0" fontId="6" fillId="0" borderId="0" xfId="0" applyFont="1" applyFill="1" applyBorder="1" applyAlignment="1">
      <alignment horizontal="center"/>
    </xf>
    <xf numFmtId="165" fontId="16" fillId="0" borderId="0" xfId="0" applyNumberFormat="1" applyFont="1" applyFill="1"/>
    <xf numFmtId="165" fontId="7" fillId="0" borderId="1" xfId="2" applyNumberFormat="1" applyFont="1" applyFill="1" applyBorder="1" applyAlignment="1" applyProtection="1">
      <alignment vertical="center"/>
    </xf>
    <xf numFmtId="165" fontId="7" fillId="3" borderId="1" xfId="2" applyNumberFormat="1" applyFont="1" applyFill="1" applyBorder="1" applyAlignment="1" applyProtection="1">
      <alignment vertical="center"/>
    </xf>
    <xf numFmtId="165" fontId="30" fillId="0" borderId="28" xfId="2" applyNumberFormat="1" applyFont="1" applyFill="1" applyBorder="1" applyAlignment="1" applyProtection="1"/>
    <xf numFmtId="165" fontId="30" fillId="0" borderId="49" xfId="2" applyNumberFormat="1" applyFont="1" applyFill="1" applyBorder="1" applyAlignment="1" applyProtection="1"/>
    <xf numFmtId="165" fontId="30" fillId="0" borderId="0" xfId="2" applyNumberFormat="1" applyFont="1" applyFill="1" applyBorder="1" applyAlignment="1" applyProtection="1"/>
    <xf numFmtId="165" fontId="6" fillId="19" borderId="1" xfId="2" applyNumberFormat="1" applyFont="1" applyFill="1" applyBorder="1" applyAlignment="1" applyProtection="1"/>
    <xf numFmtId="165" fontId="6" fillId="20" borderId="1" xfId="2" applyNumberFormat="1" applyFont="1" applyFill="1" applyBorder="1" applyAlignment="1" applyProtection="1"/>
    <xf numFmtId="165" fontId="6" fillId="0" borderId="0" xfId="2" applyNumberFormat="1" applyFont="1" applyFill="1" applyBorder="1" applyAlignment="1" applyProtection="1">
      <alignment horizontal="center"/>
    </xf>
    <xf numFmtId="0" fontId="5" fillId="0" borderId="1" xfId="4" applyFont="1" applyBorder="1"/>
    <xf numFmtId="0" fontId="66" fillId="0" borderId="0" xfId="0" applyFont="1"/>
    <xf numFmtId="165" fontId="67" fillId="16" borderId="1" xfId="1" applyNumberFormat="1" applyFont="1" applyFill="1" applyBorder="1" applyAlignment="1" applyProtection="1">
      <alignment horizontal="right" wrapText="1" indent="2"/>
    </xf>
    <xf numFmtId="165" fontId="67" fillId="15" borderId="1" xfId="1" applyNumberFormat="1" applyFont="1" applyFill="1" applyBorder="1" applyAlignment="1" applyProtection="1">
      <alignment horizontal="right" wrapText="1" indent="2"/>
    </xf>
    <xf numFmtId="165" fontId="67" fillId="7" borderId="1" xfId="1" applyNumberFormat="1" applyFont="1" applyFill="1" applyBorder="1" applyAlignment="1" applyProtection="1">
      <alignment horizontal="right"/>
    </xf>
    <xf numFmtId="165" fontId="65" fillId="34" borderId="1" xfId="8" applyNumberFormat="1" applyFont="1" applyFill="1" applyBorder="1" applyAlignment="1" applyProtection="1">
      <alignment horizontal="right"/>
    </xf>
    <xf numFmtId="0" fontId="68" fillId="0" borderId="62" xfId="0" applyFont="1" applyBorder="1" applyAlignment="1">
      <alignment vertical="center" wrapText="1"/>
    </xf>
    <xf numFmtId="0" fontId="69" fillId="0" borderId="63" xfId="0" applyFont="1" applyBorder="1" applyAlignment="1">
      <alignment horizontal="center" vertical="center" wrapText="1"/>
    </xf>
    <xf numFmtId="0" fontId="68" fillId="0" borderId="64" xfId="0" applyFont="1" applyBorder="1" applyAlignment="1">
      <alignment vertical="center" wrapText="1"/>
    </xf>
    <xf numFmtId="0" fontId="68" fillId="0" borderId="62" xfId="0" applyFont="1" applyBorder="1" applyAlignment="1">
      <alignment horizontal="center" vertical="center" wrapText="1"/>
    </xf>
    <xf numFmtId="0" fontId="69" fillId="0" borderId="64" xfId="0" applyFont="1" applyBorder="1" applyAlignment="1">
      <alignment vertical="center" wrapText="1"/>
    </xf>
    <xf numFmtId="0" fontId="69" fillId="0" borderId="62" xfId="0" applyFont="1" applyBorder="1" applyAlignment="1">
      <alignment horizontal="center" vertical="center" wrapText="1"/>
    </xf>
    <xf numFmtId="0" fontId="69" fillId="0" borderId="0" xfId="0" applyFont="1" applyAlignment="1">
      <alignment horizontal="justify" vertical="center"/>
    </xf>
    <xf numFmtId="3" fontId="68" fillId="0" borderId="62" xfId="0" applyNumberFormat="1" applyFont="1" applyBorder="1" applyAlignment="1">
      <alignment horizontal="center" vertical="center" wrapText="1"/>
    </xf>
    <xf numFmtId="3" fontId="69" fillId="0" borderId="62" xfId="0" applyNumberFormat="1" applyFont="1" applyBorder="1" applyAlignment="1">
      <alignment horizontal="center" vertical="center" wrapText="1"/>
    </xf>
    <xf numFmtId="0" fontId="0" fillId="0" borderId="44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center"/>
    </xf>
    <xf numFmtId="0" fontId="15" fillId="7" borderId="1" xfId="0" applyFont="1" applyFill="1" applyBorder="1" applyAlignment="1">
      <alignment horizontal="left"/>
    </xf>
    <xf numFmtId="166" fontId="5" fillId="7" borderId="4" xfId="0" applyNumberFormat="1" applyFont="1" applyFill="1" applyBorder="1" applyAlignment="1">
      <alignment horizontal="center" vertical="center" wrapText="1"/>
    </xf>
    <xf numFmtId="166" fontId="9" fillId="7" borderId="1" xfId="0" applyNumberFormat="1" applyFont="1" applyFill="1" applyBorder="1" applyAlignment="1">
      <alignment horizontal="center" vertical="center" wrapText="1"/>
    </xf>
    <xf numFmtId="166" fontId="23" fillId="7" borderId="1" xfId="0" applyNumberFormat="1" applyFont="1" applyFill="1" applyBorder="1" applyAlignment="1">
      <alignment horizontal="center" vertical="center" wrapText="1"/>
    </xf>
    <xf numFmtId="166" fontId="5" fillId="7" borderId="4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11" fillId="14" borderId="1" xfId="0" applyFont="1" applyFill="1" applyBorder="1" applyAlignment="1">
      <alignment horizontal="center" textRotation="45"/>
    </xf>
    <xf numFmtId="0" fontId="24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/>
    </xf>
    <xf numFmtId="3" fontId="6" fillId="13" borderId="1" xfId="0" applyNumberFormat="1" applyFont="1" applyFill="1" applyBorder="1" applyAlignment="1">
      <alignment horizontal="center"/>
    </xf>
    <xf numFmtId="0" fontId="13" fillId="12" borderId="1" xfId="0" applyFont="1" applyFill="1" applyBorder="1" applyAlignment="1">
      <alignment horizontal="center"/>
    </xf>
    <xf numFmtId="0" fontId="19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27" fillId="14" borderId="1" xfId="0" applyFont="1" applyFill="1" applyBorder="1" applyAlignment="1">
      <alignment horizontal="center" textRotation="45"/>
    </xf>
    <xf numFmtId="166" fontId="24" fillId="6" borderId="1" xfId="0" applyNumberFormat="1" applyFont="1" applyFill="1" applyBorder="1" applyAlignment="1">
      <alignment horizontal="center" vertical="center" wrapText="1"/>
    </xf>
    <xf numFmtId="166" fontId="5" fillId="7" borderId="1" xfId="0" applyNumberFormat="1" applyFont="1" applyFill="1" applyBorder="1" applyAlignment="1" applyProtection="1">
      <alignment horizontal="center" vertical="center" wrapText="1"/>
    </xf>
    <xf numFmtId="166" fontId="27" fillId="7" borderId="1" xfId="0" applyNumberFormat="1" applyFont="1" applyFill="1" applyBorder="1" applyAlignment="1" applyProtection="1">
      <alignment horizontal="center" vertical="center" wrapText="1"/>
    </xf>
    <xf numFmtId="166" fontId="9" fillId="7" borderId="1" xfId="0" applyNumberFormat="1" applyFont="1" applyFill="1" applyBorder="1" applyAlignment="1" applyProtection="1">
      <alignment horizontal="center" vertical="center" wrapText="1"/>
    </xf>
    <xf numFmtId="166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4" applyFont="1" applyFill="1" applyBorder="1" applyAlignment="1">
      <alignment horizontal="center" textRotation="45"/>
    </xf>
    <xf numFmtId="0" fontId="5" fillId="7" borderId="1" xfId="4" applyFont="1" applyFill="1" applyBorder="1" applyAlignment="1">
      <alignment horizontal="center"/>
    </xf>
    <xf numFmtId="0" fontId="6" fillId="14" borderId="1" xfId="0" applyFont="1" applyFill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6" fillId="0" borderId="1" xfId="0" applyFont="1" applyFill="1" applyBorder="1" applyAlignment="1">
      <alignment horizontal="center" textRotation="255"/>
    </xf>
    <xf numFmtId="165" fontId="6" fillId="24" borderId="1" xfId="2" applyNumberFormat="1" applyFont="1" applyFill="1" applyBorder="1" applyAlignment="1" applyProtection="1">
      <alignment horizontal="center" vertical="center" wrapText="1"/>
    </xf>
    <xf numFmtId="165" fontId="6" fillId="24" borderId="1" xfId="2" applyNumberFormat="1" applyFont="1" applyFill="1" applyBorder="1" applyAlignment="1" applyProtection="1">
      <alignment horizontal="center" wrapText="1"/>
    </xf>
    <xf numFmtId="165" fontId="7" fillId="0" borderId="28" xfId="2" applyNumberFormat="1" applyFont="1" applyFill="1" applyBorder="1" applyAlignment="1" applyProtection="1">
      <alignment horizontal="left"/>
    </xf>
    <xf numFmtId="165" fontId="7" fillId="0" borderId="29" xfId="2" applyNumberFormat="1" applyFont="1" applyFill="1" applyBorder="1" applyAlignment="1" applyProtection="1">
      <alignment horizontal="left"/>
    </xf>
    <xf numFmtId="165" fontId="7" fillId="0" borderId="4" xfId="2" applyNumberFormat="1" applyFont="1" applyFill="1" applyBorder="1" applyAlignment="1" applyProtection="1">
      <alignment horizontal="left"/>
    </xf>
    <xf numFmtId="165" fontId="6" fillId="14" borderId="1" xfId="2" applyNumberFormat="1" applyFont="1" applyFill="1" applyBorder="1" applyAlignment="1" applyProtection="1">
      <alignment horizontal="center"/>
    </xf>
    <xf numFmtId="165" fontId="6" fillId="0" borderId="0" xfId="2" applyNumberFormat="1" applyFont="1" applyFill="1" applyBorder="1" applyAlignment="1" applyProtection="1">
      <alignment horizontal="center"/>
    </xf>
    <xf numFmtId="165" fontId="6" fillId="0" borderId="1" xfId="2" applyNumberFormat="1" applyFont="1" applyFill="1" applyBorder="1" applyAlignment="1" applyProtection="1">
      <alignment horizontal="center"/>
    </xf>
    <xf numFmtId="0" fontId="8" fillId="7" borderId="50" xfId="0" applyFont="1" applyFill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165" fontId="6" fillId="5" borderId="28" xfId="1" applyNumberFormat="1" applyFont="1" applyFill="1" applyBorder="1" applyAlignment="1" applyProtection="1">
      <alignment horizontal="center"/>
    </xf>
    <xf numFmtId="0" fontId="6" fillId="14" borderId="1" xfId="0" applyFont="1" applyFill="1" applyBorder="1" applyAlignment="1">
      <alignment horizontal="center" textRotation="255"/>
    </xf>
    <xf numFmtId="167" fontId="6" fillId="7" borderId="1" xfId="2" applyNumberFormat="1" applyFont="1" applyFill="1" applyBorder="1" applyAlignment="1" applyProtection="1">
      <alignment horizontal="center"/>
    </xf>
    <xf numFmtId="0" fontId="6" fillId="5" borderId="1" xfId="0" applyFont="1" applyFill="1" applyBorder="1" applyAlignment="1">
      <alignment horizontal="center"/>
    </xf>
    <xf numFmtId="166" fontId="5" fillId="2" borderId="2" xfId="0" applyNumberFormat="1" applyFont="1" applyFill="1" applyBorder="1" applyAlignment="1" applyProtection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0" fontId="13" fillId="0" borderId="27" xfId="5" applyFont="1" applyFill="1" applyBorder="1" applyAlignment="1" applyProtection="1">
      <alignment horizontal="left" vertical="center" indent="1"/>
    </xf>
    <xf numFmtId="0" fontId="5" fillId="0" borderId="1" xfId="0" applyFont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0" fontId="50" fillId="0" borderId="0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7" fillId="0" borderId="31" xfId="3" applyFont="1" applyFill="1" applyBorder="1" applyAlignment="1">
      <alignment horizontal="center"/>
    </xf>
    <xf numFmtId="0" fontId="51" fillId="0" borderId="31" xfId="3" applyFont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1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68" fillId="0" borderId="65" xfId="0" applyFont="1" applyBorder="1" applyAlignment="1">
      <alignment vertical="center" wrapText="1"/>
    </xf>
    <xf numFmtId="0" fontId="68" fillId="0" borderId="64" xfId="0" applyFont="1" applyBorder="1" applyAlignment="1">
      <alignment vertical="center" wrapText="1"/>
    </xf>
    <xf numFmtId="0" fontId="68" fillId="0" borderId="65" xfId="0" applyFont="1" applyBorder="1" applyAlignment="1">
      <alignment horizontal="center" vertical="center" wrapText="1"/>
    </xf>
    <xf numFmtId="0" fontId="68" fillId="0" borderId="64" xfId="0" applyFont="1" applyBorder="1" applyAlignment="1">
      <alignment horizontal="center" vertical="center" wrapText="1"/>
    </xf>
    <xf numFmtId="3" fontId="68" fillId="0" borderId="65" xfId="0" applyNumberFormat="1" applyFont="1" applyBorder="1" applyAlignment="1">
      <alignment horizontal="center" vertical="center" wrapText="1"/>
    </xf>
    <xf numFmtId="3" fontId="68" fillId="0" borderId="64" xfId="0" applyNumberFormat="1" applyFont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textRotation="255"/>
    </xf>
    <xf numFmtId="167" fontId="5" fillId="7" borderId="1" xfId="2" applyNumberFormat="1" applyFont="1" applyFill="1" applyBorder="1" applyAlignment="1" applyProtection="1">
      <alignment horizontal="center"/>
    </xf>
  </cellXfs>
  <cellStyles count="9">
    <cellStyle name="40% - 3. jelölőszín" xfId="8" builtinId="39"/>
    <cellStyle name="Bevitel" xfId="6" builtinId="20"/>
    <cellStyle name="Ezres" xfId="1" builtinId="3"/>
    <cellStyle name="Ezres 2" xfId="2"/>
    <cellStyle name="Normál" xfId="0" builtinId="0"/>
    <cellStyle name="Normál 2" xfId="3"/>
    <cellStyle name="Normál_Pénzátad." xfId="4"/>
    <cellStyle name="Normál_SEGEDLETEK" xfId="5"/>
    <cellStyle name="Rossz" xfId="7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77933C"/>
      <rgbColor rgb="00800080"/>
      <rgbColor rgb="00008080"/>
      <rgbColor rgb="00C0C0C0"/>
      <rgbColor rgb="00948A54"/>
      <rgbColor rgb="009999FF"/>
      <rgbColor rgb="00993366"/>
      <rgbColor rgb="00FFFFCC"/>
      <rgbColor rgb="00EBF1DE"/>
      <rgbColor rgb="00660066"/>
      <rgbColor rgb="00FF6666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2F2F2"/>
      <rgbColor rgb="00CCFFCC"/>
      <rgbColor rgb="00FFFF99"/>
      <rgbColor rgb="00DDD9C3"/>
      <rgbColor rgb="00D7E4BD"/>
      <rgbColor rgb="00E3E3E3"/>
      <rgbColor rgb="00FCD5B5"/>
      <rgbColor rgb="003366FF"/>
      <rgbColor rgb="0033CCCC"/>
      <rgbColor rgb="0092D050"/>
      <rgbColor rgb="00FFCC00"/>
      <rgbColor rgb="00FFC0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019.&#233;vi%20rendelet/mell&#233;klet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tvetési mérleg"/>
      <sheetName val="Műk-felh.mérleg"/>
      <sheetName val="Bevétel össz."/>
      <sheetName val="Kiadás ktgvszervenként"/>
      <sheetName val="Állami"/>
      <sheetName val="Ber.-felú."/>
      <sheetName val="Pénze.átadás"/>
      <sheetName val="Szoc.jutt."/>
      <sheetName val="Önkormányzat"/>
      <sheetName val="Óvoda"/>
      <sheetName val="Áth.köt."/>
      <sheetName val="Ei. felh.terv"/>
      <sheetName val="Élelm."/>
      <sheetName val="Címrend"/>
      <sheetName val="Létszám"/>
      <sheetName val="gördülő"/>
      <sheetName val="Stab.Tv."/>
      <sheetName val="KÖH"/>
      <sheetName val="Könyvtá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N32"/>
  <sheetViews>
    <sheetView zoomScale="66" zoomScaleNormal="66" workbookViewId="0">
      <selection activeCell="F32" sqref="F32"/>
    </sheetView>
  </sheetViews>
  <sheetFormatPr defaultColWidth="8.5703125" defaultRowHeight="12.75"/>
  <cols>
    <col min="2" max="2" width="58.28515625" customWidth="1"/>
    <col min="3" max="5" width="0" hidden="1" customWidth="1"/>
    <col min="6" max="7" width="34.5703125" customWidth="1"/>
    <col min="9" max="9" width="58.28515625" customWidth="1"/>
    <col min="10" max="12" width="0" hidden="1" customWidth="1"/>
    <col min="13" max="14" width="34.5703125" customWidth="1"/>
  </cols>
  <sheetData>
    <row r="1" spans="1:14">
      <c r="A1" s="826"/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696"/>
    </row>
    <row r="2" spans="1:14" ht="24.95" customHeight="1">
      <c r="A2" s="827"/>
      <c r="B2" s="828" t="s">
        <v>0</v>
      </c>
      <c r="C2" s="829" t="s">
        <v>1</v>
      </c>
      <c r="D2" s="829"/>
      <c r="E2" s="829"/>
      <c r="F2" s="2" t="s">
        <v>671</v>
      </c>
      <c r="G2" s="2"/>
      <c r="H2" s="830"/>
      <c r="I2" s="828" t="s">
        <v>3</v>
      </c>
      <c r="J2" s="832" t="s">
        <v>1</v>
      </c>
      <c r="K2" s="832"/>
      <c r="L2" s="832"/>
      <c r="M2" s="2" t="s">
        <v>629</v>
      </c>
      <c r="N2" s="697"/>
    </row>
    <row r="3" spans="1:14" ht="24.95" customHeight="1">
      <c r="A3" s="827"/>
      <c r="B3" s="828"/>
      <c r="C3" s="3" t="s">
        <v>4</v>
      </c>
      <c r="D3" s="3" t="s">
        <v>5</v>
      </c>
      <c r="E3" s="3" t="s">
        <v>6</v>
      </c>
      <c r="F3" s="4" t="s">
        <v>7</v>
      </c>
      <c r="G3" s="4"/>
      <c r="H3" s="831"/>
      <c r="I3" s="828"/>
      <c r="J3" s="3" t="s">
        <v>4</v>
      </c>
      <c r="K3" s="3" t="s">
        <v>8</v>
      </c>
      <c r="L3" s="3" t="s">
        <v>6</v>
      </c>
      <c r="M3" s="4" t="s">
        <v>7</v>
      </c>
      <c r="N3" s="653"/>
    </row>
    <row r="4" spans="1:14" ht="24.95" customHeight="1">
      <c r="A4" s="5" t="s">
        <v>9</v>
      </c>
      <c r="B4" s="6" t="s">
        <v>10</v>
      </c>
      <c r="C4" s="7" t="e">
        <f>SUM('Bevétel össz.'!C10)</f>
        <v>#REF!</v>
      </c>
      <c r="D4" s="7" t="e">
        <f>SUM('Bevétel össz.'!D10)</f>
        <v>#REF!</v>
      </c>
      <c r="E4" s="7" t="e">
        <f>SUM('Bevétel össz.'!E10)</f>
        <v>#REF!</v>
      </c>
      <c r="F4" s="8">
        <f>'Bevétel össz.'!F10</f>
        <v>278348536</v>
      </c>
      <c r="G4" s="8"/>
      <c r="H4" s="9" t="s">
        <v>11</v>
      </c>
      <c r="I4" s="10" t="s">
        <v>12</v>
      </c>
      <c r="J4" s="11">
        <f>SUM('Kiadás ktgvszervenként'!T6)</f>
        <v>0</v>
      </c>
      <c r="K4" s="11">
        <f>SUM('Kiadás ktgvszervenként'!U6)</f>
        <v>0</v>
      </c>
      <c r="L4" s="11">
        <f>SUM('Kiadás ktgvszervenként'!V6)</f>
        <v>0</v>
      </c>
      <c r="M4" s="12">
        <f>SUM('Kiadás ktgvszervenként'!X6)</f>
        <v>306230838</v>
      </c>
      <c r="N4" s="12"/>
    </row>
    <row r="5" spans="1:14" ht="24.95" customHeight="1">
      <c r="A5" s="5" t="s">
        <v>13</v>
      </c>
      <c r="B5" s="6" t="s">
        <v>14</v>
      </c>
      <c r="C5" s="13" t="e">
        <f>SUM('Bevétel össz.'!C15)</f>
        <v>#REF!</v>
      </c>
      <c r="D5" s="13" t="e">
        <f>SUM('Bevétel össz.'!D15)</f>
        <v>#REF!</v>
      </c>
      <c r="E5" s="13" t="e">
        <f>SUM('Bevétel össz.'!E15)</f>
        <v>#REF!</v>
      </c>
      <c r="F5" s="8">
        <f>'Bevétel össz.'!F15</f>
        <v>46161219</v>
      </c>
      <c r="G5" s="8"/>
      <c r="H5" s="9" t="s">
        <v>15</v>
      </c>
      <c r="I5" s="10" t="s">
        <v>16</v>
      </c>
      <c r="J5" s="11" t="e">
        <f>SUM('Kiadás ktgvszervenként'!T7)</f>
        <v>#REF!</v>
      </c>
      <c r="K5" s="11" t="e">
        <f>SUM('Kiadás ktgvszervenként'!U7)</f>
        <v>#REF!</v>
      </c>
      <c r="L5" s="11" t="e">
        <f>SUM('Kiadás ktgvszervenként'!V7)</f>
        <v>#REF!</v>
      </c>
      <c r="M5" s="12">
        <f>SUM('Kiadás ktgvszervenként'!X7)</f>
        <v>49814510</v>
      </c>
      <c r="N5" s="12"/>
    </row>
    <row r="6" spans="1:14" ht="24.95" customHeight="1">
      <c r="A6" s="14" t="s">
        <v>17</v>
      </c>
      <c r="B6" s="10" t="s">
        <v>18</v>
      </c>
      <c r="C6" s="15" t="e">
        <f>SUM(C4:C5)</f>
        <v>#REF!</v>
      </c>
      <c r="D6" s="9" t="e">
        <f>SUM(D4:D5)</f>
        <v>#REF!</v>
      </c>
      <c r="E6" s="15" t="e">
        <f>SUM(E4:E5)</f>
        <v>#REF!</v>
      </c>
      <c r="F6" s="8">
        <f>SUM('Bevétel össz.'!F16)</f>
        <v>324509755</v>
      </c>
      <c r="G6" s="8"/>
      <c r="H6" s="9" t="s">
        <v>19</v>
      </c>
      <c r="I6" s="10" t="s">
        <v>20</v>
      </c>
      <c r="J6" s="11" t="e">
        <f>SUM('Kiadás ktgvszervenként'!T8)</f>
        <v>#REF!</v>
      </c>
      <c r="K6" s="11" t="e">
        <f>SUM('Kiadás ktgvszervenként'!U8)</f>
        <v>#REF!</v>
      </c>
      <c r="L6" s="11" t="e">
        <f>SUM('Kiadás ktgvszervenként'!V8)</f>
        <v>#REF!</v>
      </c>
      <c r="M6" s="12">
        <f>SUM('Kiadás ktgvszervenként'!X8)</f>
        <v>284459962</v>
      </c>
      <c r="N6" s="12"/>
    </row>
    <row r="7" spans="1:14" ht="24.95" customHeight="1">
      <c r="A7" s="5" t="s">
        <v>21</v>
      </c>
      <c r="B7" s="6" t="s">
        <v>22</v>
      </c>
      <c r="C7" s="13" t="e">
        <f>SUM('Bevétel össz.'!C18)</f>
        <v>#REF!</v>
      </c>
      <c r="D7" s="13" t="e">
        <f>SUM('Bevétel össz.'!D18)</f>
        <v>#REF!</v>
      </c>
      <c r="E7" s="13" t="e">
        <f>SUM('Bevétel össz.'!E18)</f>
        <v>#REF!</v>
      </c>
      <c r="F7" s="8">
        <f>SUM('Bevétel össz.'!F18)</f>
        <v>0</v>
      </c>
      <c r="G7" s="8"/>
      <c r="H7" s="9" t="s">
        <v>23</v>
      </c>
      <c r="I7" s="10" t="s">
        <v>24</v>
      </c>
      <c r="J7" s="11" t="e">
        <f>SUM('Kiadás ktgvszervenként'!T9)</f>
        <v>#REF!</v>
      </c>
      <c r="K7" s="11" t="e">
        <f>SUM('Kiadás ktgvszervenként'!U9)</f>
        <v>#REF!</v>
      </c>
      <c r="L7" s="11" t="e">
        <f>SUM('Kiadás ktgvszervenként'!V9)</f>
        <v>#REF!</v>
      </c>
      <c r="M7" s="12">
        <f>SUM('Kiadás ktgvszervenként'!X9)</f>
        <v>10175000</v>
      </c>
      <c r="N7" s="12"/>
    </row>
    <row r="8" spans="1:14" ht="24.95" customHeight="1">
      <c r="A8" s="16" t="s">
        <v>25</v>
      </c>
      <c r="B8" s="6" t="s">
        <v>26</v>
      </c>
      <c r="C8" s="13" t="e">
        <f>SUM('Bevétel össz.'!C22)</f>
        <v>#REF!</v>
      </c>
      <c r="D8" s="13" t="e">
        <f>SUM('Bevétel össz.'!D22)</f>
        <v>#REF!</v>
      </c>
      <c r="E8" s="13" t="e">
        <f>SUM('Bevétel össz.'!E22)</f>
        <v>#REF!</v>
      </c>
      <c r="F8" s="8">
        <f>SUM('Bevétel össz.'!F22)</f>
        <v>0</v>
      </c>
      <c r="G8" s="8"/>
      <c r="H8" s="17" t="s">
        <v>27</v>
      </c>
      <c r="I8" s="18" t="s">
        <v>28</v>
      </c>
      <c r="J8" s="19" t="e">
        <f>SUM('Kiadás ktgvszervenként'!T10)</f>
        <v>#REF!</v>
      </c>
      <c r="K8" s="20" t="e">
        <f>SUM('Kiadás ktgvszervenként'!U10)</f>
        <v>#REF!</v>
      </c>
      <c r="L8" s="19" t="e">
        <f>SUM('Kiadás ktgvszervenként'!V10)</f>
        <v>#REF!</v>
      </c>
      <c r="M8" s="21">
        <f>SUM('Kiadás ktgvszervenként'!X10)</f>
        <v>24762804</v>
      </c>
      <c r="N8" s="21"/>
    </row>
    <row r="9" spans="1:14" ht="24.95" customHeight="1">
      <c r="A9" s="22" t="s">
        <v>29</v>
      </c>
      <c r="B9" s="10" t="s">
        <v>30</v>
      </c>
      <c r="C9" s="9" t="e">
        <f>SUM(C7:C8)</f>
        <v>#REF!</v>
      </c>
      <c r="D9" s="9" t="e">
        <f>SUM(D7:D8)</f>
        <v>#REF!</v>
      </c>
      <c r="E9" s="15" t="e">
        <f>SUM(E7:E8)</f>
        <v>#REF!</v>
      </c>
      <c r="F9" s="12">
        <f>SUM(F7:F8)</f>
        <v>0</v>
      </c>
      <c r="G9" s="12"/>
      <c r="H9" s="23" t="s">
        <v>31</v>
      </c>
      <c r="I9" s="18" t="s">
        <v>32</v>
      </c>
      <c r="J9" s="19" t="e">
        <f>SUM('Kiadás ktgvszervenként'!T11)</f>
        <v>#REF!</v>
      </c>
      <c r="K9" s="20" t="e">
        <f>SUM('Kiadás ktgvszervenként'!U11)</f>
        <v>#REF!</v>
      </c>
      <c r="L9" s="19" t="e">
        <f>SUM('Kiadás ktgvszervenként'!V11)</f>
        <v>#REF!</v>
      </c>
      <c r="M9" s="21">
        <f>SUM('Kiadás ktgvszervenként'!X11)</f>
        <v>74376837</v>
      </c>
      <c r="N9" s="21"/>
    </row>
    <row r="10" spans="1:14" ht="24.95" customHeight="1">
      <c r="A10" s="24" t="s">
        <v>33</v>
      </c>
      <c r="B10" s="25" t="s">
        <v>34</v>
      </c>
      <c r="C10" s="13" t="e">
        <f>SUM('Bevétel össz.'!C24)</f>
        <v>#REF!</v>
      </c>
      <c r="D10" s="13" t="e">
        <f>SUM('Bevétel össz.'!D24)</f>
        <v>#REF!</v>
      </c>
      <c r="E10" s="13" t="e">
        <f>SUM('Bevétel össz.'!E24)</f>
        <v>#REF!</v>
      </c>
      <c r="F10" s="8">
        <f>SUM('Bevétel össz.'!F24)</f>
        <v>0</v>
      </c>
      <c r="G10" s="8"/>
      <c r="H10" s="23" t="s">
        <v>35</v>
      </c>
      <c r="I10" s="18" t="s">
        <v>36</v>
      </c>
      <c r="J10" s="19" t="e">
        <f>SUM('Kiadás ktgvszervenként'!T12)</f>
        <v>#REF!</v>
      </c>
      <c r="K10" s="20" t="e">
        <f>SUM('Kiadás ktgvszervenként'!U12)</f>
        <v>#REF!</v>
      </c>
      <c r="L10" s="19" t="e">
        <f>SUM('Kiadás ktgvszervenként'!V12)</f>
        <v>#REF!</v>
      </c>
      <c r="M10" s="21">
        <f>SUM('Kiadás ktgvszervenként'!X12)</f>
        <v>16894000</v>
      </c>
      <c r="N10" s="21"/>
    </row>
    <row r="11" spans="1:14" ht="24.95" customHeight="1">
      <c r="A11" s="24" t="s">
        <v>37</v>
      </c>
      <c r="B11" s="25" t="s">
        <v>38</v>
      </c>
      <c r="C11" s="13" t="e">
        <f>SUM('Bevétel össz.'!C25)</f>
        <v>#REF!</v>
      </c>
      <c r="D11" s="13" t="e">
        <f>SUM('Bevétel össz.'!D25)</f>
        <v>#REF!</v>
      </c>
      <c r="E11" s="13" t="e">
        <f>SUM('Bevétel össz.'!E25)</f>
        <v>#REF!</v>
      </c>
      <c r="F11" s="8">
        <f>SUM('Bevétel össz.'!F25)</f>
        <v>93000000</v>
      </c>
      <c r="G11" s="8"/>
      <c r="H11" s="9" t="s">
        <v>39</v>
      </c>
      <c r="I11" s="10" t="s">
        <v>40</v>
      </c>
      <c r="J11" s="9" t="e">
        <f>SUM(J8:J10)</f>
        <v>#REF!</v>
      </c>
      <c r="K11" s="9" t="e">
        <f>SUM(K8:K10)</f>
        <v>#REF!</v>
      </c>
      <c r="L11" s="9" t="e">
        <f>SUM(L8:L10)</f>
        <v>#REF!</v>
      </c>
      <c r="M11" s="12">
        <f>SUM(M8:M10)</f>
        <v>116033641</v>
      </c>
      <c r="N11" s="12"/>
    </row>
    <row r="12" spans="1:14" ht="24.95" customHeight="1">
      <c r="A12" s="24" t="s">
        <v>41</v>
      </c>
      <c r="B12" s="18" t="s">
        <v>42</v>
      </c>
      <c r="C12" s="13" t="e">
        <f>SUM('Bevétel össz.'!C26)</f>
        <v>#REF!</v>
      </c>
      <c r="D12" s="13" t="e">
        <f>SUM('Bevétel össz.'!D26)</f>
        <v>#REF!</v>
      </c>
      <c r="E12" s="13" t="e">
        <f>SUM('Bevétel össz.'!E26)</f>
        <v>#REF!</v>
      </c>
      <c r="F12" s="8">
        <f>SUM('Bevétel össz.'!F26)</f>
        <v>207000000</v>
      </c>
      <c r="G12" s="8"/>
      <c r="H12" s="9" t="s">
        <v>43</v>
      </c>
      <c r="I12" s="10" t="s">
        <v>44</v>
      </c>
      <c r="J12" s="11">
        <f>SUM('Kiadás ktgvszervenként'!T14)</f>
        <v>0</v>
      </c>
      <c r="K12" s="11">
        <f>SUM('Kiadás ktgvszervenként'!U14)</f>
        <v>0</v>
      </c>
      <c r="L12" s="11">
        <f>SUM('Kiadás ktgvszervenként'!V14)</f>
        <v>0</v>
      </c>
      <c r="M12" s="12">
        <f>SUM('Kiadás ktgvszervenként'!X14)</f>
        <v>447122309</v>
      </c>
      <c r="N12" s="12"/>
    </row>
    <row r="13" spans="1:14" ht="24.95" customHeight="1">
      <c r="A13" s="24" t="s">
        <v>45</v>
      </c>
      <c r="B13" s="26" t="s">
        <v>46</v>
      </c>
      <c r="C13" s="13" t="e">
        <f>SUM('Bevétel össz.'!C27)</f>
        <v>#REF!</v>
      </c>
      <c r="D13" s="13" t="e">
        <f>SUM('Bevétel össz.'!D27)</f>
        <v>#REF!</v>
      </c>
      <c r="E13" s="13" t="e">
        <f>SUM('Bevétel össz.'!E27)</f>
        <v>#REF!</v>
      </c>
      <c r="F13" s="8">
        <f>SUM('Bevétel össz.'!F27)</f>
        <v>0</v>
      </c>
      <c r="G13" s="8"/>
      <c r="H13" s="9" t="s">
        <v>47</v>
      </c>
      <c r="I13" s="10" t="s">
        <v>48</v>
      </c>
      <c r="J13" s="11" t="e">
        <f>SUM('Kiadás ktgvszervenként'!T15)</f>
        <v>#REF!</v>
      </c>
      <c r="K13" s="11" t="e">
        <f>SUM('Kiadás ktgvszervenként'!U15)</f>
        <v>#REF!</v>
      </c>
      <c r="L13" s="11" t="e">
        <f>SUM('Kiadás ktgvszervenként'!V15)</f>
        <v>#REF!</v>
      </c>
      <c r="M13" s="12">
        <f>SUM('Kiadás ktgvszervenként'!X15)</f>
        <v>56957957</v>
      </c>
      <c r="N13" s="12"/>
    </row>
    <row r="14" spans="1:14" ht="24.95" customHeight="1">
      <c r="A14" s="24" t="s">
        <v>49</v>
      </c>
      <c r="B14" s="18" t="s">
        <v>50</v>
      </c>
      <c r="C14" s="13" t="e">
        <f>SUM('Bevétel össz.'!C28)</f>
        <v>#REF!</v>
      </c>
      <c r="D14" s="13" t="e">
        <f>SUM('Bevétel össz.'!D28)</f>
        <v>#REF!</v>
      </c>
      <c r="E14" s="13" t="e">
        <f>SUM('Bevétel össz.'!E28)</f>
        <v>#REF!</v>
      </c>
      <c r="F14" s="8">
        <f>SUM('Bevétel össz.'!F28)</f>
        <v>8000000</v>
      </c>
      <c r="G14" s="8"/>
      <c r="H14" s="6" t="s">
        <v>51</v>
      </c>
      <c r="I14" s="18" t="s">
        <v>52</v>
      </c>
      <c r="J14" s="19" t="e">
        <f>SUM('Kiadás ktgvszervenként'!T16)</f>
        <v>#REF!</v>
      </c>
      <c r="K14" s="19" t="e">
        <f>SUM('Kiadás ktgvszervenként'!U16)</f>
        <v>#REF!</v>
      </c>
      <c r="L14" s="19" t="e">
        <f>SUM('Kiadás ktgvszervenként'!V16)</f>
        <v>#REF!</v>
      </c>
      <c r="M14" s="21">
        <f>SUM('Kiadás ktgvszervenként'!X16)</f>
        <v>0</v>
      </c>
      <c r="N14" s="21"/>
    </row>
    <row r="15" spans="1:14" ht="24.95" customHeight="1">
      <c r="A15" s="24"/>
      <c r="B15" s="27" t="s">
        <v>53</v>
      </c>
      <c r="C15" s="13" t="e">
        <f>SUM('Bevétel össz.'!C29)</f>
        <v>#REF!</v>
      </c>
      <c r="D15" s="13" t="e">
        <f>SUM('Bevétel össz.'!D29)</f>
        <v>#REF!</v>
      </c>
      <c r="E15" s="13" t="e">
        <f>SUM('Bevétel össz.'!E29)</f>
        <v>#REF!</v>
      </c>
      <c r="F15" s="8">
        <f>SUM('Bevétel össz.'!F29)</f>
        <v>0</v>
      </c>
      <c r="G15" s="8"/>
      <c r="H15" s="6" t="s">
        <v>54</v>
      </c>
      <c r="I15" s="18" t="s">
        <v>55</v>
      </c>
      <c r="J15" s="19" t="e">
        <f>SUM('Kiadás ktgvszervenként'!T17)</f>
        <v>#REF!</v>
      </c>
      <c r="K15" s="19" t="e">
        <f>SUM('Kiadás ktgvszervenként'!U17)</f>
        <v>#REF!</v>
      </c>
      <c r="L15" s="19" t="e">
        <f>SUM('Kiadás ktgvszervenként'!V17)</f>
        <v>#REF!</v>
      </c>
      <c r="M15" s="21">
        <f>SUM('Kiadás ktgvszervenként'!X17)</f>
        <v>0</v>
      </c>
      <c r="N15" s="21"/>
    </row>
    <row r="16" spans="1:14" ht="24.95" customHeight="1">
      <c r="A16" s="22" t="s">
        <v>56</v>
      </c>
      <c r="B16" s="10" t="s">
        <v>57</v>
      </c>
      <c r="C16" s="15" t="e">
        <f>SUM(C10:C15)</f>
        <v>#REF!</v>
      </c>
      <c r="D16" s="9" t="e">
        <f>SUM(D10:D15)</f>
        <v>#REF!</v>
      </c>
      <c r="E16" s="15" t="e">
        <f>SUM(E10:E15)</f>
        <v>#REF!</v>
      </c>
      <c r="F16" s="12">
        <f>SUM(F10:F15)</f>
        <v>308000000</v>
      </c>
      <c r="G16" s="12"/>
      <c r="H16" s="6" t="s">
        <v>58</v>
      </c>
      <c r="I16" s="18" t="s">
        <v>59</v>
      </c>
      <c r="J16" s="19" t="e">
        <f>SUM('Kiadás ktgvszervenként'!T18)</f>
        <v>#REF!</v>
      </c>
      <c r="K16" s="19" t="e">
        <f>SUM('Kiadás ktgvszervenként'!U18)</f>
        <v>#REF!</v>
      </c>
      <c r="L16" s="19" t="e">
        <f>SUM('Kiadás ktgvszervenként'!V18)</f>
        <v>#REF!</v>
      </c>
      <c r="M16" s="21">
        <f>SUM('Kiadás ktgvszervenként'!X18)</f>
        <v>0</v>
      </c>
      <c r="N16" s="21"/>
    </row>
    <row r="17" spans="1:14" ht="24.95" customHeight="1">
      <c r="A17" s="14" t="s">
        <v>60</v>
      </c>
      <c r="B17" s="10" t="s">
        <v>61</v>
      </c>
      <c r="C17" s="15" t="e">
        <f>SUM('Bevétel össz.'!C40)</f>
        <v>#N/A</v>
      </c>
      <c r="D17" s="9" t="e">
        <f>SUM('Bevétel össz.'!D40)</f>
        <v>#N/A</v>
      </c>
      <c r="E17" s="15" t="e">
        <f>SUM('Bevétel össz.'!E40)</f>
        <v>#N/A</v>
      </c>
      <c r="F17" s="12">
        <f>'Bevétel össz.'!F40</f>
        <v>85914031</v>
      </c>
      <c r="G17" s="12"/>
      <c r="H17" s="9" t="s">
        <v>62</v>
      </c>
      <c r="I17" s="10" t="s">
        <v>63</v>
      </c>
      <c r="J17" s="9" t="e">
        <f>SUM(J14:J16)</f>
        <v>#REF!</v>
      </c>
      <c r="K17" s="9" t="e">
        <f>SUM(K14:K16)</f>
        <v>#REF!</v>
      </c>
      <c r="L17" s="9" t="e">
        <f>SUM(L14:L16)</f>
        <v>#REF!</v>
      </c>
      <c r="M17" s="12"/>
      <c r="N17" s="12"/>
    </row>
    <row r="18" spans="1:14" ht="24.95" customHeight="1">
      <c r="A18" s="14" t="s">
        <v>64</v>
      </c>
      <c r="B18" s="10" t="s">
        <v>65</v>
      </c>
      <c r="C18" s="15" t="e">
        <f>SUM('Bevétel össz.'!C43)</f>
        <v>#REF!</v>
      </c>
      <c r="D18" s="9" t="e">
        <f>SUM('Bevétel össz.'!D43)</f>
        <v>#REF!</v>
      </c>
      <c r="E18" s="15" t="e">
        <f>SUM('Bevétel össz.'!E43)</f>
        <v>#REF!</v>
      </c>
      <c r="F18" s="12">
        <f>SUM('Bevétel össz.'!F43)</f>
        <v>100000000</v>
      </c>
      <c r="G18" s="12"/>
      <c r="H18" s="28" t="s">
        <v>66</v>
      </c>
      <c r="I18" s="18" t="s">
        <v>67</v>
      </c>
      <c r="J18" s="13" t="e">
        <f>SUM('Kiadás ktgvszervenként'!T20)</f>
        <v>#REF!</v>
      </c>
      <c r="K18" s="13" t="e">
        <f>SUM('Kiadás ktgvszervenként'!U20)</f>
        <v>#REF!</v>
      </c>
      <c r="L18" s="13" t="e">
        <f>SUM('Kiadás ktgvszervenként'!V20)</f>
        <v>#REF!</v>
      </c>
      <c r="M18" s="8">
        <f>'Kiadás ktgvszervenként'!X20</f>
        <v>122181147</v>
      </c>
      <c r="N18" s="8"/>
    </row>
    <row r="19" spans="1:14" ht="24.95" customHeight="1">
      <c r="A19" s="29" t="s">
        <v>68</v>
      </c>
      <c r="B19" s="18" t="s">
        <v>69</v>
      </c>
      <c r="C19" s="30" t="e">
        <f>SUM('Bevétel össz.'!C44)</f>
        <v>#REF!</v>
      </c>
      <c r="D19" s="30" t="e">
        <f>SUM('Bevétel össz.'!D44)</f>
        <v>#REF!</v>
      </c>
      <c r="E19" s="31" t="e">
        <f>SUM('Bevétel össz.'!E44)</f>
        <v>#REF!</v>
      </c>
      <c r="F19" s="8">
        <f>SUM('Bevétel össz.'!F44)</f>
        <v>0</v>
      </c>
      <c r="G19" s="8"/>
      <c r="H19" s="30"/>
      <c r="I19" s="32"/>
      <c r="J19" s="33"/>
      <c r="K19" s="33"/>
      <c r="L19" s="33"/>
      <c r="M19" s="8"/>
      <c r="N19" s="8"/>
    </row>
    <row r="20" spans="1:14" ht="24.95" customHeight="1">
      <c r="A20" s="29" t="s">
        <v>70</v>
      </c>
      <c r="B20" s="18" t="s">
        <v>71</v>
      </c>
      <c r="C20" s="30" t="e">
        <f>SUM('Bevétel össz.'!C45)</f>
        <v>#REF!</v>
      </c>
      <c r="D20" s="30" t="e">
        <f>SUM('Bevétel össz.'!D45)</f>
        <v>#REF!</v>
      </c>
      <c r="E20" s="31" t="e">
        <f>SUM('Bevétel össz.'!E45)</f>
        <v>#REF!</v>
      </c>
      <c r="F20" s="8">
        <f>SUM('Bevétel össz.'!F45)</f>
        <v>0</v>
      </c>
      <c r="G20" s="8"/>
      <c r="H20" s="30"/>
      <c r="I20" s="6"/>
      <c r="J20" s="34"/>
      <c r="K20" s="33"/>
      <c r="L20" s="34"/>
      <c r="M20" s="35"/>
      <c r="N20" s="35"/>
    </row>
    <row r="21" spans="1:14" ht="24.95" customHeight="1">
      <c r="A21" s="36" t="s">
        <v>72</v>
      </c>
      <c r="B21" s="37" t="s">
        <v>73</v>
      </c>
      <c r="C21" s="9" t="e">
        <f>SUM(C19:C20)</f>
        <v>#REF!</v>
      </c>
      <c r="D21" s="9" t="e">
        <f>SUM(D19:D20)</f>
        <v>#REF!</v>
      </c>
      <c r="E21" s="15" t="e">
        <f>SUM(E19:E20)</f>
        <v>#REF!</v>
      </c>
      <c r="F21" s="38">
        <f>SUM(F19:F20)</f>
        <v>0</v>
      </c>
      <c r="G21" s="38"/>
      <c r="H21" s="30"/>
      <c r="I21" s="6"/>
      <c r="J21" s="34"/>
      <c r="K21" s="33"/>
      <c r="L21" s="34"/>
      <c r="M21" s="35"/>
      <c r="N21" s="35"/>
    </row>
    <row r="22" spans="1:14" ht="24.95" customHeight="1">
      <c r="A22" s="29" t="s">
        <v>74</v>
      </c>
      <c r="B22" s="18" t="s">
        <v>75</v>
      </c>
      <c r="C22" s="33" t="e">
        <f>SUM('Bevétel össz.'!C47)</f>
        <v>#REF!</v>
      </c>
      <c r="D22" s="34" t="e">
        <f>SUM('Bevétel össz.'!D47)</f>
        <v>#REF!</v>
      </c>
      <c r="E22" s="33" t="e">
        <f>SUM('Bevétel össz.'!E47)</f>
        <v>#REF!</v>
      </c>
      <c r="F22" s="21">
        <f>SUM('Bevétel össz.'!F47)</f>
        <v>0</v>
      </c>
      <c r="G22" s="21"/>
      <c r="H22" s="30"/>
      <c r="I22" s="6"/>
      <c r="J22" s="34"/>
      <c r="K22" s="33"/>
      <c r="L22" s="34"/>
      <c r="M22" s="35"/>
      <c r="N22" s="35"/>
    </row>
    <row r="23" spans="1:14" ht="24.95" customHeight="1">
      <c r="A23" s="29" t="s">
        <v>76</v>
      </c>
      <c r="B23" s="18" t="s">
        <v>77</v>
      </c>
      <c r="C23" s="33" t="e">
        <f>SUM('Bevétel össz.'!C48)</f>
        <v>#REF!</v>
      </c>
      <c r="D23" s="34" t="e">
        <f>SUM('Bevétel össz.'!D48)</f>
        <v>#REF!</v>
      </c>
      <c r="E23" s="33" t="e">
        <f>SUM('Bevétel össz.'!E48)</f>
        <v>#REF!</v>
      </c>
      <c r="F23" s="21">
        <f>SUM('Bevétel össz.'!F48)</f>
        <v>0</v>
      </c>
      <c r="G23" s="21"/>
      <c r="H23" s="30"/>
      <c r="I23" s="6"/>
      <c r="J23" s="34"/>
      <c r="K23" s="33"/>
      <c r="L23" s="34"/>
      <c r="M23" s="35"/>
      <c r="N23" s="35"/>
    </row>
    <row r="24" spans="1:14" ht="24.95" customHeight="1">
      <c r="A24" s="36" t="s">
        <v>78</v>
      </c>
      <c r="B24" s="37" t="s">
        <v>79</v>
      </c>
      <c r="C24" s="15" t="e">
        <f>SUM(C22:C23)</f>
        <v>#REF!</v>
      </c>
      <c r="D24" s="9" t="e">
        <f>SUM(D22:D23)</f>
        <v>#REF!</v>
      </c>
      <c r="E24" s="15" t="e">
        <f>SUM(E22:E23)</f>
        <v>#REF!</v>
      </c>
      <c r="F24" s="12">
        <f>SUM(F22:F23)</f>
        <v>0</v>
      </c>
      <c r="G24" s="12"/>
      <c r="H24" s="39"/>
      <c r="I24" s="6"/>
      <c r="J24" s="34"/>
      <c r="K24" s="33"/>
      <c r="L24" s="34"/>
      <c r="M24" s="35"/>
      <c r="N24" s="35"/>
    </row>
    <row r="25" spans="1:14" ht="24.95" customHeight="1">
      <c r="A25" s="14"/>
      <c r="B25" s="40" t="s">
        <v>80</v>
      </c>
      <c r="C25" s="9" t="e">
        <f>SUM(C24,C21,C16,C9,C6,C17,C18)</f>
        <v>#REF!</v>
      </c>
      <c r="D25" s="15" t="e">
        <f>SUM(D24,D21,D16,D9,D6,D17,D18)</f>
        <v>#REF!</v>
      </c>
      <c r="E25" s="9" t="e">
        <f>SUM(E24,E21,E16,E9,E6,E17,E18)</f>
        <v>#REF!</v>
      </c>
      <c r="F25" s="41">
        <f>SUM(F24,F21,F16,F9,F6,F17,F18)</f>
        <v>818423786</v>
      </c>
      <c r="G25" s="41"/>
      <c r="H25" s="9"/>
      <c r="I25" s="40" t="s">
        <v>81</v>
      </c>
      <c r="J25" s="9" t="e">
        <f>SUM(J4:J7,J11:J13,J17,J18)</f>
        <v>#REF!</v>
      </c>
      <c r="K25" s="15" t="e">
        <f>SUM(K4:K7,K11:K13,K17,K18)</f>
        <v>#REF!</v>
      </c>
      <c r="L25" s="9" t="e">
        <f>SUM(L4:L7,L11:L13,L17,L18)</f>
        <v>#REF!</v>
      </c>
      <c r="M25" s="41">
        <f>M4+M5+M6+M7+M11+M12+M13+M18+M16</f>
        <v>1392975364</v>
      </c>
      <c r="N25" s="41"/>
    </row>
    <row r="26" spans="1:14" ht="24.95" customHeight="1">
      <c r="A26" s="738" t="s">
        <v>82</v>
      </c>
      <c r="B26" s="739" t="s">
        <v>595</v>
      </c>
      <c r="C26" s="15"/>
      <c r="D26" s="15"/>
      <c r="E26" s="15"/>
      <c r="F26" s="740">
        <f>SUM('Bevétel össz.'!F52)</f>
        <v>260000000</v>
      </c>
      <c r="G26" s="740"/>
      <c r="H26" s="9"/>
      <c r="I26" s="145"/>
      <c r="J26" s="9"/>
      <c r="K26" s="15"/>
      <c r="L26" s="9"/>
      <c r="M26" s="41"/>
      <c r="N26" s="41"/>
    </row>
    <row r="27" spans="1:14" ht="24.95" customHeight="1">
      <c r="A27" s="742" t="s">
        <v>596</v>
      </c>
      <c r="B27" s="25" t="s">
        <v>597</v>
      </c>
      <c r="C27" s="31" t="e">
        <f>SUM('Bevétel össz.'!C51)</f>
        <v>#REF!</v>
      </c>
      <c r="D27" s="30" t="e">
        <f>SUM('Bevétel össz.'!D51)</f>
        <v>#REF!</v>
      </c>
      <c r="E27" s="31" t="e">
        <f>SUM('Bevétel össz.'!E51)</f>
        <v>#REF!</v>
      </c>
      <c r="F27" s="741">
        <f>SUM('Bevétel össz.'!F51)</f>
        <v>0</v>
      </c>
      <c r="G27" s="43"/>
      <c r="H27" s="6" t="s">
        <v>636</v>
      </c>
      <c r="I27" s="25" t="s">
        <v>614</v>
      </c>
      <c r="J27" s="33" t="e">
        <f>SUM('Kiadás ktgvszervenként'!T23)</f>
        <v>#REF!</v>
      </c>
      <c r="K27" s="33" t="e">
        <f>SUM('Kiadás ktgvszervenként'!U23)</f>
        <v>#REF!</v>
      </c>
      <c r="L27" s="33" t="e">
        <f>SUM('Kiadás ktgvszervenként'!V23)</f>
        <v>#REF!</v>
      </c>
      <c r="M27" s="44">
        <f>SUM('Kiadás ktgvszervenként'!X23)</f>
        <v>52830000</v>
      </c>
      <c r="N27" s="44"/>
    </row>
    <row r="28" spans="1:14" ht="24.95" customHeight="1">
      <c r="A28" s="42" t="s">
        <v>86</v>
      </c>
      <c r="B28" s="25" t="s">
        <v>87</v>
      </c>
      <c r="C28" s="33" t="e">
        <f>SUM('Bevétel össz.'!C52)</f>
        <v>#N/A</v>
      </c>
      <c r="D28" s="34" t="e">
        <f>SUM('Bevétel össz.'!D52)</f>
        <v>#N/A</v>
      </c>
      <c r="E28" s="33" t="e">
        <f>SUM('Bevétel össz.'!E52)</f>
        <v>#N/A</v>
      </c>
      <c r="F28" s="21">
        <f>SUM('Bevétel össz.'!G50+KÖH!F121+Óvoda!F124+Könyvtár!F121)</f>
        <v>378515519</v>
      </c>
      <c r="G28" s="21"/>
      <c r="H28" s="6" t="s">
        <v>94</v>
      </c>
      <c r="I28" s="25" t="s">
        <v>548</v>
      </c>
      <c r="J28" s="33">
        <f>SUM('Kiadás ktgvszervenként'!T24)</f>
        <v>0</v>
      </c>
      <c r="K28" s="33">
        <f>SUM('Kiadás ktgvszervenként'!U24)</f>
        <v>0</v>
      </c>
      <c r="L28" s="33">
        <f>SUM('Kiadás ktgvszervenként'!V24)</f>
        <v>0</v>
      </c>
      <c r="M28" s="44">
        <f>'Kiadás ktgvszervenként'!F21</f>
        <v>11133941</v>
      </c>
      <c r="N28" s="44"/>
    </row>
    <row r="29" spans="1:14" ht="24.95" customHeight="1">
      <c r="A29" s="45"/>
      <c r="B29" s="46" t="s">
        <v>88</v>
      </c>
      <c r="C29" s="47" t="e">
        <f>SUM(C25:C28)</f>
        <v>#REF!</v>
      </c>
      <c r="D29" s="48" t="e">
        <f>SUM(D25:D28)</f>
        <v>#REF!</v>
      </c>
      <c r="E29" s="47" t="e">
        <f>SUM(E25:E28)</f>
        <v>#REF!</v>
      </c>
      <c r="F29" s="49">
        <f>SUM(F25:F28)</f>
        <v>1456939305</v>
      </c>
      <c r="G29" s="49"/>
      <c r="H29" s="50"/>
      <c r="I29" s="46" t="s">
        <v>88</v>
      </c>
      <c r="J29" s="47" t="e">
        <f>SUM(J25:J28)</f>
        <v>#REF!</v>
      </c>
      <c r="K29" s="51" t="e">
        <f>SUM(K25:K28)</f>
        <v>#REF!</v>
      </c>
      <c r="L29" s="47" t="e">
        <f>SUM(L25:L28)</f>
        <v>#REF!</v>
      </c>
      <c r="M29" s="49">
        <f>M25+M28+M27</f>
        <v>1456939305</v>
      </c>
      <c r="N29" s="49"/>
    </row>
    <row r="30" spans="1:14" ht="24.95" customHeight="1">
      <c r="A30" s="42" t="s">
        <v>89</v>
      </c>
      <c r="B30" s="25" t="s">
        <v>90</v>
      </c>
      <c r="C30" s="33" t="e">
        <f>SUM('Bevétel össz.'!C54)</f>
        <v>#N/A</v>
      </c>
      <c r="D30" s="34" t="e">
        <f>SUM('Bevétel össz.'!D54)</f>
        <v>#N/A</v>
      </c>
      <c r="E30" s="33" t="e">
        <f>SUM('Bevétel össz.'!E54)</f>
        <v>#N/A</v>
      </c>
      <c r="F30" s="21">
        <f>'Bevétel össz.'!F54</f>
        <v>308167604</v>
      </c>
      <c r="G30" s="43"/>
      <c r="H30" s="6" t="s">
        <v>91</v>
      </c>
      <c r="I30" s="25" t="s">
        <v>90</v>
      </c>
      <c r="J30" s="33" t="e">
        <f>SUM('Kiadás ktgvszervenként'!C25)</f>
        <v>#REF!</v>
      </c>
      <c r="K30" s="33" t="e">
        <f>SUM('Kiadás ktgvszervenként'!D25)</f>
        <v>#REF!</v>
      </c>
      <c r="L30" s="33" t="e">
        <f>SUM('Kiadás ktgvszervenként'!E25)</f>
        <v>#REF!</v>
      </c>
      <c r="M30" s="8">
        <f>'Bevétel össz.'!F54</f>
        <v>308167604</v>
      </c>
      <c r="N30" s="8"/>
    </row>
    <row r="31" spans="1:14" ht="24.95" customHeight="1">
      <c r="A31" s="42"/>
      <c r="B31" s="25"/>
      <c r="C31" s="33" t="e">
        <f>SUM('Bevétel össz.'!C55)</f>
        <v>#REF!</v>
      </c>
      <c r="D31" s="34" t="e">
        <f>SUM('Bevétel össz.'!D55)</f>
        <v>#REF!</v>
      </c>
      <c r="E31" s="33" t="e">
        <f>SUM('Bevétel össz.'!E55)</f>
        <v>#REF!</v>
      </c>
      <c r="F31" s="43"/>
      <c r="G31" s="43"/>
      <c r="H31" s="6"/>
      <c r="I31" s="25"/>
      <c r="J31" s="33">
        <f>SUM('Kiadás ktgvszervenként'!T26)</f>
        <v>0</v>
      </c>
      <c r="K31" s="33">
        <f>SUM('Kiadás ktgvszervenként'!U26)</f>
        <v>0</v>
      </c>
      <c r="L31" s="33">
        <f>SUM('Kiadás ktgvszervenként'!V26)</f>
        <v>0</v>
      </c>
      <c r="M31" s="44"/>
      <c r="N31" s="44"/>
    </row>
    <row r="32" spans="1:14" ht="24.95" customHeight="1">
      <c r="A32" s="52"/>
      <c r="B32" s="10" t="s">
        <v>96</v>
      </c>
      <c r="C32" s="11" t="e">
        <f>SUM(C25:C31)</f>
        <v>#REF!</v>
      </c>
      <c r="D32" s="53" t="e">
        <f>SUM(D25:D31)</f>
        <v>#REF!</v>
      </c>
      <c r="E32" s="11" t="e">
        <f>SUM(E25:E31)</f>
        <v>#REF!</v>
      </c>
      <c r="F32" s="54">
        <f>SUM(F29:F31)</f>
        <v>1765106909</v>
      </c>
      <c r="G32" s="54"/>
      <c r="H32" s="12"/>
      <c r="I32" s="10" t="s">
        <v>97</v>
      </c>
      <c r="J32" s="9" t="e">
        <f>SUM(J25:J31)</f>
        <v>#REF!</v>
      </c>
      <c r="K32" s="15" t="e">
        <f>SUM(K25:K31)</f>
        <v>#REF!</v>
      </c>
      <c r="L32" s="9" t="e">
        <f>SUM(L25:L31)</f>
        <v>#REF!</v>
      </c>
      <c r="M32" s="55">
        <f>M29+M30+M31</f>
        <v>1765106909</v>
      </c>
      <c r="N32" s="55"/>
    </row>
  </sheetData>
  <sheetProtection selectLockedCells="1" selectUnlockedCells="1"/>
  <mergeCells count="7">
    <mergeCell ref="A1:M1"/>
    <mergeCell ref="A2:A3"/>
    <mergeCell ref="B2:B3"/>
    <mergeCell ref="C2:E2"/>
    <mergeCell ref="H2:H3"/>
    <mergeCell ref="I2:I3"/>
    <mergeCell ref="J2:L2"/>
  </mergeCells>
  <phoneticPr fontId="56" type="noConversion"/>
  <pageMargins left="0.70833333333333337" right="0.70833333333333337" top="0.74861111111111112" bottom="0.74791666666666667" header="0.31527777777777777" footer="0.51180555555555551"/>
  <pageSetup paperSize="9" scale="49" firstPageNumber="0" orientation="landscape" horizontalDpi="300" verticalDpi="300" r:id="rId1"/>
  <headerFooter alignWithMargins="0">
    <oddHeader>&amp;L&amp;"Times New Roman,Normál"&amp;14Hegyeshalom Nagyközségi Önkormányzat&amp;C&amp;"Times New Roman,Normál"&amp;14KÖLTSÉGVETÉSI MÉRLEG 2017. &amp;R&amp;"Times New Roman,Normál"&amp;12 1. melléklet Adatok: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H158"/>
  <sheetViews>
    <sheetView zoomScaleNormal="100" workbookViewId="0">
      <selection activeCell="F126" sqref="F126"/>
    </sheetView>
  </sheetViews>
  <sheetFormatPr defaultColWidth="8.5703125" defaultRowHeight="12.75"/>
  <cols>
    <col min="1" max="1" width="9.7109375" customWidth="1"/>
    <col min="2" max="2" width="87.7109375" customWidth="1"/>
    <col min="3" max="5" width="0" hidden="1" customWidth="1"/>
    <col min="6" max="6" width="29.140625" customWidth="1"/>
    <col min="7" max="8" width="20" customWidth="1"/>
  </cols>
  <sheetData>
    <row r="1" spans="1:8" ht="20.25" customHeight="1">
      <c r="A1" s="874" t="s">
        <v>127</v>
      </c>
      <c r="B1" s="344"/>
      <c r="C1" s="875" t="s">
        <v>1</v>
      </c>
      <c r="D1" s="875"/>
      <c r="E1" s="875"/>
      <c r="F1" s="750"/>
      <c r="G1" s="870"/>
      <c r="H1" s="870"/>
    </row>
    <row r="2" spans="1:8" ht="15.75">
      <c r="A2" s="874"/>
      <c r="B2" s="751" t="s">
        <v>408</v>
      </c>
      <c r="C2" s="875"/>
      <c r="D2" s="875"/>
      <c r="E2" s="875"/>
      <c r="F2" s="752" t="s">
        <v>632</v>
      </c>
      <c r="G2" s="871"/>
      <c r="H2" s="871"/>
    </row>
    <row r="3" spans="1:8" ht="15.75">
      <c r="A3" s="874"/>
      <c r="B3" s="753"/>
      <c r="C3" s="875" t="s">
        <v>101</v>
      </c>
      <c r="D3" s="875"/>
      <c r="E3" s="875" t="s">
        <v>6</v>
      </c>
      <c r="F3" s="752" t="s">
        <v>107</v>
      </c>
      <c r="G3" s="871"/>
      <c r="H3" s="871"/>
    </row>
    <row r="4" spans="1:8" ht="15.75">
      <c r="A4" s="874"/>
      <c r="B4" s="350"/>
      <c r="C4" s="409" t="s">
        <v>105</v>
      </c>
      <c r="D4" s="744" t="s">
        <v>258</v>
      </c>
      <c r="E4" s="875"/>
      <c r="F4" s="754"/>
      <c r="G4" s="872"/>
      <c r="H4" s="872"/>
    </row>
    <row r="5" spans="1:8" ht="15.75">
      <c r="A5" s="6" t="s">
        <v>283</v>
      </c>
      <c r="B5" s="18" t="s">
        <v>284</v>
      </c>
      <c r="C5" s="389"/>
      <c r="D5" s="391"/>
      <c r="E5" s="389"/>
      <c r="F5" s="668">
        <v>105998968</v>
      </c>
      <c r="G5" s="681"/>
      <c r="H5" s="681"/>
    </row>
    <row r="6" spans="1:8" ht="15.75">
      <c r="A6" s="6" t="s">
        <v>285</v>
      </c>
      <c r="B6" s="18" t="s">
        <v>286</v>
      </c>
      <c r="C6" s="389"/>
      <c r="D6" s="391"/>
      <c r="E6" s="389"/>
      <c r="F6" s="668">
        <v>8338432</v>
      </c>
      <c r="G6" s="681"/>
      <c r="H6" s="681"/>
    </row>
    <row r="7" spans="1:8" ht="15.75">
      <c r="A7" s="6" t="s">
        <v>287</v>
      </c>
      <c r="B7" s="18" t="s">
        <v>288</v>
      </c>
      <c r="C7" s="389"/>
      <c r="D7" s="391"/>
      <c r="E7" s="389"/>
      <c r="F7" s="668"/>
      <c r="G7" s="681"/>
      <c r="H7" s="681"/>
    </row>
    <row r="8" spans="1:8" ht="15.75">
      <c r="A8" s="6" t="s">
        <v>289</v>
      </c>
      <c r="B8" s="18" t="s">
        <v>290</v>
      </c>
      <c r="C8" s="389"/>
      <c r="D8" s="391"/>
      <c r="E8" s="389"/>
      <c r="F8" s="668"/>
      <c r="G8" s="681"/>
      <c r="H8" s="681"/>
    </row>
    <row r="9" spans="1:8" ht="15.75">
      <c r="A9" s="6" t="s">
        <v>291</v>
      </c>
      <c r="B9" s="18" t="s">
        <v>292</v>
      </c>
      <c r="C9" s="389"/>
      <c r="D9" s="391"/>
      <c r="E9" s="389"/>
      <c r="F9" s="668">
        <v>918000</v>
      </c>
      <c r="G9" s="681"/>
      <c r="H9" s="681"/>
    </row>
    <row r="10" spans="1:8" ht="15.75">
      <c r="A10" s="6" t="s">
        <v>293</v>
      </c>
      <c r="B10" s="18" t="s">
        <v>294</v>
      </c>
      <c r="C10" s="389"/>
      <c r="D10" s="391"/>
      <c r="E10" s="389"/>
      <c r="F10" s="668">
        <v>5217390</v>
      </c>
      <c r="G10" s="681"/>
      <c r="H10" s="681"/>
    </row>
    <row r="11" spans="1:8" ht="15.75">
      <c r="A11" s="6" t="s">
        <v>295</v>
      </c>
      <c r="B11" s="18" t="s">
        <v>563</v>
      </c>
      <c r="C11" s="389"/>
      <c r="D11" s="391"/>
      <c r="E11" s="389"/>
      <c r="F11" s="669"/>
      <c r="G11" s="681"/>
      <c r="H11" s="681"/>
    </row>
    <row r="12" spans="1:8" ht="15.75">
      <c r="A12" s="6" t="s">
        <v>297</v>
      </c>
      <c r="B12" s="18" t="s">
        <v>298</v>
      </c>
      <c r="C12" s="389"/>
      <c r="D12" s="391"/>
      <c r="E12" s="389"/>
      <c r="F12" s="668">
        <v>132600</v>
      </c>
      <c r="G12" s="681"/>
      <c r="H12" s="681"/>
    </row>
    <row r="13" spans="1:8" ht="15.75">
      <c r="A13" s="6" t="s">
        <v>299</v>
      </c>
      <c r="B13" s="18" t="s">
        <v>300</v>
      </c>
      <c r="C13" s="389"/>
      <c r="D13" s="391"/>
      <c r="E13" s="389"/>
      <c r="F13" s="668">
        <v>360000</v>
      </c>
      <c r="G13" s="681"/>
      <c r="H13" s="681"/>
    </row>
    <row r="14" spans="1:8" ht="15.75">
      <c r="A14" s="6" t="s">
        <v>301</v>
      </c>
      <c r="B14" s="18" t="s">
        <v>302</v>
      </c>
      <c r="C14" s="389"/>
      <c r="D14" s="391"/>
      <c r="E14" s="389"/>
      <c r="F14" s="668"/>
      <c r="G14" s="681"/>
      <c r="H14" s="681"/>
    </row>
    <row r="15" spans="1:8" ht="15.75">
      <c r="A15" s="67" t="s">
        <v>303</v>
      </c>
      <c r="B15" s="73" t="s">
        <v>304</v>
      </c>
      <c r="C15" s="426">
        <f>SUM(C5:C14)</f>
        <v>0</v>
      </c>
      <c r="D15" s="425">
        <f>SUM(D5:D14)</f>
        <v>0</v>
      </c>
      <c r="E15" s="426">
        <f>SUM(E5:E14)</f>
        <v>0</v>
      </c>
      <c r="F15" s="670">
        <f>SUM(F5:F14)</f>
        <v>120965390</v>
      </c>
      <c r="G15" s="682"/>
      <c r="H15" s="682"/>
    </row>
    <row r="16" spans="1:8" ht="15.75">
      <c r="A16" s="6" t="s">
        <v>305</v>
      </c>
      <c r="B16" s="18" t="s">
        <v>306</v>
      </c>
      <c r="C16" s="389"/>
      <c r="D16" s="391"/>
      <c r="E16" s="389"/>
      <c r="F16" s="668"/>
      <c r="G16" s="683"/>
      <c r="H16" s="683"/>
    </row>
    <row r="17" spans="1:8" ht="15.75">
      <c r="A17" s="6" t="s">
        <v>307</v>
      </c>
      <c r="B17" s="18" t="s">
        <v>409</v>
      </c>
      <c r="C17" s="389"/>
      <c r="D17" s="391"/>
      <c r="E17" s="389"/>
      <c r="F17" s="668">
        <v>1180000</v>
      </c>
      <c r="G17" s="683"/>
      <c r="H17" s="683"/>
    </row>
    <row r="18" spans="1:8" ht="15.75">
      <c r="A18" s="6" t="s">
        <v>309</v>
      </c>
      <c r="B18" s="18" t="s">
        <v>310</v>
      </c>
      <c r="C18" s="389"/>
      <c r="D18" s="389"/>
      <c r="E18" s="389"/>
      <c r="F18" s="668"/>
      <c r="G18" s="683"/>
      <c r="H18" s="683"/>
    </row>
    <row r="19" spans="1:8" ht="15.75">
      <c r="A19" s="67" t="s">
        <v>311</v>
      </c>
      <c r="B19" s="73" t="s">
        <v>312</v>
      </c>
      <c r="C19" s="426">
        <f>SUM(C16:C18)</f>
        <v>0</v>
      </c>
      <c r="D19" s="425">
        <f>SUM(D16:D18)</f>
        <v>0</v>
      </c>
      <c r="E19" s="426">
        <f>SUM(E16:E18)</f>
        <v>0</v>
      </c>
      <c r="F19" s="670">
        <f>SUM(F16:F18)</f>
        <v>1180000</v>
      </c>
      <c r="G19" s="684"/>
      <c r="H19" s="684"/>
    </row>
    <row r="20" spans="1:8" ht="15.75">
      <c r="A20" s="10" t="s">
        <v>11</v>
      </c>
      <c r="B20" s="37" t="s">
        <v>313</v>
      </c>
      <c r="C20" s="418">
        <f>SUM(C15,C19)</f>
        <v>0</v>
      </c>
      <c r="D20" s="419">
        <f>SUM(D15,D19)</f>
        <v>0</v>
      </c>
      <c r="E20" s="418">
        <f>SUM(E15,E19)</f>
        <v>0</v>
      </c>
      <c r="F20" s="671">
        <f>SUM(F15,F19)</f>
        <v>122145390</v>
      </c>
      <c r="G20" s="685"/>
      <c r="H20" s="685"/>
    </row>
    <row r="21" spans="1:8" ht="15.75">
      <c r="A21" s="6" t="s">
        <v>314</v>
      </c>
      <c r="B21" s="154" t="s">
        <v>315</v>
      </c>
      <c r="C21" s="389"/>
      <c r="D21" s="391"/>
      <c r="E21" s="389"/>
      <c r="F21" s="668">
        <v>18103286</v>
      </c>
      <c r="G21" s="681"/>
      <c r="H21" s="681"/>
    </row>
    <row r="22" spans="1:8" ht="15.75">
      <c r="A22" s="6" t="s">
        <v>316</v>
      </c>
      <c r="B22" s="154" t="s">
        <v>569</v>
      </c>
      <c r="C22" s="389"/>
      <c r="D22" s="391"/>
      <c r="E22" s="389"/>
      <c r="F22" s="672">
        <v>2173500</v>
      </c>
      <c r="G22" s="681"/>
      <c r="H22" s="681"/>
    </row>
    <row r="23" spans="1:8" ht="15.75">
      <c r="A23" s="6" t="s">
        <v>318</v>
      </c>
      <c r="B23" s="154" t="s">
        <v>564</v>
      </c>
      <c r="C23" s="389"/>
      <c r="D23" s="391"/>
      <c r="E23" s="389"/>
      <c r="F23" s="668">
        <v>450000</v>
      </c>
      <c r="G23" s="681"/>
      <c r="H23" s="681"/>
    </row>
    <row r="24" spans="1:8" ht="15.75">
      <c r="A24" s="6" t="s">
        <v>320</v>
      </c>
      <c r="B24" s="154" t="s">
        <v>670</v>
      </c>
      <c r="C24" s="389"/>
      <c r="D24" s="391"/>
      <c r="E24" s="391"/>
      <c r="F24" s="672">
        <v>782609</v>
      </c>
      <c r="G24" s="681"/>
      <c r="H24" s="681"/>
    </row>
    <row r="25" spans="1:8" ht="15.75">
      <c r="A25" s="10" t="s">
        <v>15</v>
      </c>
      <c r="B25" s="755" t="s">
        <v>322</v>
      </c>
      <c r="C25" s="419">
        <f>SUM(C21:C24)</f>
        <v>0</v>
      </c>
      <c r="D25" s="418">
        <f>SUM(D21:D24)</f>
        <v>0</v>
      </c>
      <c r="E25" s="419">
        <f>SUM(E21:E24)</f>
        <v>0</v>
      </c>
      <c r="F25" s="671">
        <f>SUM(F21:F24)</f>
        <v>21509395</v>
      </c>
      <c r="G25" s="686"/>
      <c r="H25" s="686"/>
    </row>
    <row r="26" spans="1:8" ht="15.75">
      <c r="A26" s="6" t="s">
        <v>323</v>
      </c>
      <c r="B26" s="154" t="s">
        <v>324</v>
      </c>
      <c r="C26" s="389"/>
      <c r="D26" s="391"/>
      <c r="E26" s="389"/>
      <c r="F26" s="668">
        <v>70000</v>
      </c>
      <c r="G26" s="681"/>
      <c r="H26" s="681"/>
    </row>
    <row r="27" spans="1:8" ht="15.75">
      <c r="A27" s="6" t="s">
        <v>325</v>
      </c>
      <c r="B27" s="18" t="s">
        <v>326</v>
      </c>
      <c r="C27" s="389"/>
      <c r="D27" s="391"/>
      <c r="E27" s="389"/>
      <c r="F27" s="668">
        <v>301000</v>
      </c>
      <c r="G27" s="681"/>
      <c r="H27" s="681"/>
    </row>
    <row r="28" spans="1:8" ht="15.75">
      <c r="A28" s="250" t="s">
        <v>327</v>
      </c>
      <c r="B28" s="423" t="s">
        <v>328</v>
      </c>
      <c r="C28" s="391">
        <f>SUM(C26:C27)</f>
        <v>0</v>
      </c>
      <c r="D28" s="389">
        <f>SUM(D26:D27)</f>
        <v>0</v>
      </c>
      <c r="E28" s="391">
        <f>SUM(E26:E27)</f>
        <v>0</v>
      </c>
      <c r="F28" s="670">
        <v>1185000</v>
      </c>
      <c r="G28" s="683"/>
      <c r="H28" s="683"/>
    </row>
    <row r="29" spans="1:8" ht="15.75">
      <c r="A29" s="6" t="s">
        <v>329</v>
      </c>
      <c r="B29" s="18" t="s">
        <v>330</v>
      </c>
      <c r="C29" s="389"/>
      <c r="D29" s="391"/>
      <c r="E29" s="389"/>
      <c r="F29" s="668">
        <v>18817155</v>
      </c>
      <c r="G29" s="681"/>
      <c r="H29" s="681"/>
    </row>
    <row r="30" spans="1:8" ht="15.75">
      <c r="A30" s="6" t="s">
        <v>331</v>
      </c>
      <c r="B30" s="18" t="s">
        <v>332</v>
      </c>
      <c r="C30" s="389"/>
      <c r="D30" s="391"/>
      <c r="E30" s="389"/>
      <c r="F30" s="668">
        <v>840000</v>
      </c>
      <c r="G30" s="681"/>
      <c r="H30" s="681"/>
    </row>
    <row r="31" spans="1:8" ht="15.75">
      <c r="A31" s="6" t="s">
        <v>410</v>
      </c>
      <c r="B31" s="18" t="s">
        <v>411</v>
      </c>
      <c r="C31" s="389"/>
      <c r="D31" s="391"/>
      <c r="E31" s="389"/>
      <c r="F31" s="668"/>
      <c r="G31" s="681"/>
      <c r="H31" s="681"/>
    </row>
    <row r="32" spans="1:8" ht="15.75">
      <c r="A32" s="6" t="s">
        <v>335</v>
      </c>
      <c r="B32" s="18" t="s">
        <v>336</v>
      </c>
      <c r="C32" s="389"/>
      <c r="D32" s="391"/>
      <c r="E32" s="389"/>
      <c r="F32" s="668"/>
      <c r="G32" s="681"/>
      <c r="H32" s="681"/>
    </row>
    <row r="33" spans="1:8" ht="15.75">
      <c r="A33" s="6" t="s">
        <v>337</v>
      </c>
      <c r="B33" s="154" t="s">
        <v>338</v>
      </c>
      <c r="C33" s="389"/>
      <c r="D33" s="391"/>
      <c r="E33" s="389"/>
      <c r="F33" s="668">
        <v>996300</v>
      </c>
      <c r="G33" s="681"/>
      <c r="H33" s="681"/>
    </row>
    <row r="34" spans="1:8" ht="15.75">
      <c r="A34" s="6" t="s">
        <v>339</v>
      </c>
      <c r="B34" s="18" t="s">
        <v>340</v>
      </c>
      <c r="C34" s="389"/>
      <c r="D34" s="391"/>
      <c r="E34" s="389"/>
      <c r="F34" s="668">
        <v>1678000</v>
      </c>
      <c r="G34" s="681"/>
      <c r="H34" s="681"/>
    </row>
    <row r="35" spans="1:8" ht="15.75">
      <c r="A35" s="6" t="s">
        <v>333</v>
      </c>
      <c r="B35" s="26" t="s">
        <v>341</v>
      </c>
      <c r="C35" s="391">
        <f>SUM(C29:C34)</f>
        <v>0</v>
      </c>
      <c r="D35" s="389">
        <f>SUM(D29:D34)</f>
        <v>0</v>
      </c>
      <c r="E35" s="391">
        <f>SUM(E29:E34)</f>
        <v>0</v>
      </c>
      <c r="F35" s="670"/>
      <c r="G35" s="683"/>
      <c r="H35" s="683"/>
    </row>
    <row r="36" spans="1:8" ht="15.75">
      <c r="A36" s="67" t="s">
        <v>342</v>
      </c>
      <c r="B36" s="73" t="s">
        <v>343</v>
      </c>
      <c r="C36" s="425">
        <f>SUM(C35,C28)</f>
        <v>0</v>
      </c>
      <c r="D36" s="426">
        <f>SUM(D35,D28)</f>
        <v>0</v>
      </c>
      <c r="E36" s="425">
        <f>SUM(E35,E28)</f>
        <v>0</v>
      </c>
      <c r="F36" s="670">
        <f>SUM(F26:F35)</f>
        <v>23887455</v>
      </c>
      <c r="G36" s="684"/>
      <c r="H36" s="684"/>
    </row>
    <row r="37" spans="1:8" ht="15.75">
      <c r="A37" s="6" t="s">
        <v>344</v>
      </c>
      <c r="B37" s="18" t="s">
        <v>345</v>
      </c>
      <c r="C37" s="389"/>
      <c r="D37" s="391"/>
      <c r="E37" s="389"/>
      <c r="F37" s="673">
        <v>200000</v>
      </c>
      <c r="G37" s="681"/>
      <c r="H37" s="681"/>
    </row>
    <row r="38" spans="1:8" ht="15.75">
      <c r="A38" s="6" t="s">
        <v>346</v>
      </c>
      <c r="B38" s="18" t="s">
        <v>412</v>
      </c>
      <c r="C38" s="389"/>
      <c r="D38" s="391"/>
      <c r="E38" s="389"/>
      <c r="F38" s="673">
        <v>216000</v>
      </c>
      <c r="G38" s="681"/>
      <c r="H38" s="681"/>
    </row>
    <row r="39" spans="1:8" ht="15.75">
      <c r="A39" s="67" t="s">
        <v>350</v>
      </c>
      <c r="B39" s="73" t="s">
        <v>351</v>
      </c>
      <c r="C39" s="425">
        <f>SUM(C37:C38)</f>
        <v>0</v>
      </c>
      <c r="D39" s="425">
        <f>SUM(D37:D38)</f>
        <v>0</v>
      </c>
      <c r="E39" s="425">
        <f>SUM(E37:E38)</f>
        <v>0</v>
      </c>
      <c r="F39" s="670">
        <f>SUM(F37:F38)</f>
        <v>416000</v>
      </c>
      <c r="G39" s="684"/>
      <c r="H39" s="684"/>
    </row>
    <row r="40" spans="1:8" ht="15.75">
      <c r="A40" s="6" t="s">
        <v>352</v>
      </c>
      <c r="B40" s="18" t="s">
        <v>413</v>
      </c>
      <c r="C40" s="389"/>
      <c r="D40" s="391"/>
      <c r="E40" s="389"/>
      <c r="F40" s="673">
        <v>1100000</v>
      </c>
      <c r="G40" s="681"/>
      <c r="H40" s="681"/>
    </row>
    <row r="41" spans="1:8" ht="15.75">
      <c r="A41" s="6"/>
      <c r="B41" s="18" t="s">
        <v>414</v>
      </c>
      <c r="C41" s="389"/>
      <c r="D41" s="391"/>
      <c r="E41" s="389"/>
      <c r="F41" s="673">
        <v>3250000</v>
      </c>
      <c r="G41" s="681"/>
      <c r="H41" s="681"/>
    </row>
    <row r="42" spans="1:8" ht="15.75">
      <c r="A42" s="6" t="s">
        <v>356</v>
      </c>
      <c r="B42" s="18" t="s">
        <v>357</v>
      </c>
      <c r="C42" s="389"/>
      <c r="D42" s="391"/>
      <c r="E42" s="389"/>
      <c r="F42" s="673">
        <v>0</v>
      </c>
      <c r="G42" s="681"/>
      <c r="H42" s="681"/>
    </row>
    <row r="43" spans="1:8" ht="15.75">
      <c r="A43" s="6" t="s">
        <v>358</v>
      </c>
      <c r="B43" s="18" t="s">
        <v>570</v>
      </c>
      <c r="C43" s="389"/>
      <c r="D43" s="391"/>
      <c r="E43" s="389"/>
      <c r="F43" s="673">
        <v>150000</v>
      </c>
      <c r="G43" s="681"/>
      <c r="H43" s="681"/>
    </row>
    <row r="44" spans="1:8" ht="15.75">
      <c r="A44" s="6" t="s">
        <v>360</v>
      </c>
      <c r="B44" s="18" t="s">
        <v>361</v>
      </c>
      <c r="C44" s="389"/>
      <c r="D44" s="391"/>
      <c r="E44" s="389"/>
      <c r="F44" s="673"/>
      <c r="G44" s="681"/>
      <c r="H44" s="681"/>
    </row>
    <row r="45" spans="1:8" ht="15.75">
      <c r="A45" s="6" t="s">
        <v>362</v>
      </c>
      <c r="B45" s="18" t="s">
        <v>415</v>
      </c>
      <c r="C45" s="389"/>
      <c r="D45" s="391"/>
      <c r="E45" s="389"/>
      <c r="F45" s="673">
        <v>2027500</v>
      </c>
      <c r="G45" s="681"/>
      <c r="H45" s="681"/>
    </row>
    <row r="46" spans="1:8" ht="15.75">
      <c r="A46" s="6" t="s">
        <v>364</v>
      </c>
      <c r="B46" s="18" t="s">
        <v>416</v>
      </c>
      <c r="C46" s="389"/>
      <c r="D46" s="391"/>
      <c r="E46" s="389"/>
      <c r="F46" s="673">
        <v>6060020</v>
      </c>
      <c r="G46" s="681"/>
      <c r="H46" s="681"/>
    </row>
    <row r="47" spans="1:8" ht="15.75">
      <c r="A47" s="67" t="s">
        <v>366</v>
      </c>
      <c r="B47" s="73" t="s">
        <v>367</v>
      </c>
      <c r="C47" s="426">
        <f>SUM(C40:C46)</f>
        <v>0</v>
      </c>
      <c r="D47" s="425">
        <f>SUM(D40:D46)</f>
        <v>0</v>
      </c>
      <c r="E47" s="426">
        <f>SUM(E40:E46)</f>
        <v>0</v>
      </c>
      <c r="F47" s="670">
        <f>SUM(F40:F46)</f>
        <v>12587520</v>
      </c>
      <c r="G47" s="684"/>
      <c r="H47" s="684"/>
    </row>
    <row r="48" spans="1:8" ht="15.75">
      <c r="A48" s="6" t="s">
        <v>368</v>
      </c>
      <c r="B48" s="18" t="s">
        <v>369</v>
      </c>
      <c r="C48" s="389"/>
      <c r="D48" s="391"/>
      <c r="E48" s="389"/>
      <c r="F48" s="673">
        <v>430000</v>
      </c>
      <c r="G48" s="681"/>
      <c r="H48" s="681"/>
    </row>
    <row r="49" spans="1:8" ht="15.75">
      <c r="A49" s="6" t="s">
        <v>370</v>
      </c>
      <c r="B49" s="18" t="s">
        <v>371</v>
      </c>
      <c r="C49" s="389"/>
      <c r="D49" s="391"/>
      <c r="E49" s="389"/>
      <c r="F49" s="673"/>
      <c r="G49" s="681"/>
      <c r="H49" s="681"/>
    </row>
    <row r="50" spans="1:8" ht="15.75">
      <c r="A50" s="6" t="s">
        <v>372</v>
      </c>
      <c r="B50" s="18" t="s">
        <v>373</v>
      </c>
      <c r="C50" s="389"/>
      <c r="D50" s="391"/>
      <c r="E50" s="389"/>
      <c r="F50" s="673"/>
      <c r="G50" s="681"/>
      <c r="H50" s="681"/>
    </row>
    <row r="51" spans="1:8" ht="15.75">
      <c r="A51" s="67" t="s">
        <v>374</v>
      </c>
      <c r="B51" s="73" t="s">
        <v>375</v>
      </c>
      <c r="C51" s="426">
        <f>SUM(C48:C50)</f>
        <v>0</v>
      </c>
      <c r="D51" s="425">
        <f>SUM(D48:D50)</f>
        <v>0</v>
      </c>
      <c r="E51" s="426">
        <f>SUM(E48:E50)</f>
        <v>0</v>
      </c>
      <c r="F51" s="670">
        <f>SUM(F48:F50)</f>
        <v>430000</v>
      </c>
      <c r="G51" s="684"/>
      <c r="H51" s="684"/>
    </row>
    <row r="52" spans="1:8" ht="15.75">
      <c r="A52" s="6" t="s">
        <v>376</v>
      </c>
      <c r="B52" s="18" t="s">
        <v>377</v>
      </c>
      <c r="C52" s="389"/>
      <c r="D52" s="391"/>
      <c r="E52" s="389"/>
      <c r="F52" s="673">
        <v>7343152</v>
      </c>
      <c r="G52" s="681"/>
      <c r="H52" s="681"/>
    </row>
    <row r="53" spans="1:8" ht="15.75">
      <c r="A53" s="6" t="s">
        <v>378</v>
      </c>
      <c r="B53" s="18" t="s">
        <v>379</v>
      </c>
      <c r="C53" s="389"/>
      <c r="D53" s="391"/>
      <c r="E53" s="389"/>
      <c r="F53" s="673">
        <v>1000000</v>
      </c>
      <c r="G53" s="681"/>
      <c r="H53" s="681"/>
    </row>
    <row r="54" spans="1:8" ht="15.75">
      <c r="A54" s="6" t="s">
        <v>380</v>
      </c>
      <c r="B54" s="18" t="s">
        <v>381</v>
      </c>
      <c r="C54" s="389"/>
      <c r="D54" s="391"/>
      <c r="E54" s="389"/>
      <c r="F54" s="673"/>
      <c r="G54" s="681"/>
      <c r="H54" s="681"/>
    </row>
    <row r="55" spans="1:8" ht="15.75">
      <c r="A55" s="6" t="s">
        <v>382</v>
      </c>
      <c r="B55" s="154" t="s">
        <v>383</v>
      </c>
      <c r="C55" s="389"/>
      <c r="D55" s="391"/>
      <c r="E55" s="389"/>
      <c r="F55" s="673"/>
      <c r="G55" s="681"/>
      <c r="H55" s="681"/>
    </row>
    <row r="56" spans="1:8" ht="15.75">
      <c r="A56" s="6" t="s">
        <v>384</v>
      </c>
      <c r="B56" s="18" t="s">
        <v>385</v>
      </c>
      <c r="C56" s="389"/>
      <c r="D56" s="391"/>
      <c r="E56" s="389"/>
      <c r="F56" s="660"/>
      <c r="G56" s="681"/>
      <c r="H56" s="681"/>
    </row>
    <row r="57" spans="1:8" ht="15.75">
      <c r="A57" s="756" t="s">
        <v>386</v>
      </c>
      <c r="B57" s="757" t="s">
        <v>387</v>
      </c>
      <c r="C57" s="758">
        <f>SUM(C52:C56)</f>
        <v>0</v>
      </c>
      <c r="D57" s="464">
        <f>SUM(D52:D56)</f>
        <v>0</v>
      </c>
      <c r="E57" s="464">
        <f>SUM(E52:E56)</f>
        <v>0</v>
      </c>
      <c r="F57" s="674">
        <f>F52+F53+F54+F54</f>
        <v>8343152</v>
      </c>
      <c r="G57" s="687"/>
      <c r="H57" s="687"/>
    </row>
    <row r="58" spans="1:8" ht="18.75">
      <c r="A58" s="10" t="s">
        <v>19</v>
      </c>
      <c r="B58" s="37" t="s">
        <v>388</v>
      </c>
      <c r="C58" s="418">
        <f>SUM(C36,C39,C47,C51,C57)</f>
        <v>0</v>
      </c>
      <c r="D58" s="419">
        <f>SUM(D36,D39,D47,D51,D57)</f>
        <v>0</v>
      </c>
      <c r="E58" s="418">
        <f>SUM(E36,E39,E47,E51,E57)</f>
        <v>0</v>
      </c>
      <c r="F58" s="671">
        <f>SUM(F36,F39,F47,F51,F57)</f>
        <v>45664127</v>
      </c>
      <c r="G58" s="688"/>
      <c r="H58" s="688"/>
    </row>
    <row r="59" spans="1:8" ht="15.75">
      <c r="A59" s="759" t="s">
        <v>23</v>
      </c>
      <c r="B59" s="37" t="s">
        <v>389</v>
      </c>
      <c r="C59" s="418"/>
      <c r="D59" s="418"/>
      <c r="E59" s="418"/>
      <c r="F59" s="671"/>
      <c r="G59" s="686"/>
      <c r="H59" s="686"/>
    </row>
    <row r="60" spans="1:8" ht="15.75">
      <c r="A60" s="23" t="s">
        <v>27</v>
      </c>
      <c r="B60" s="18" t="s">
        <v>28</v>
      </c>
      <c r="C60" s="389"/>
      <c r="D60" s="389"/>
      <c r="E60" s="389"/>
      <c r="F60" s="673"/>
      <c r="G60" s="681"/>
      <c r="H60" s="681"/>
    </row>
    <row r="61" spans="1:8" ht="15.75">
      <c r="A61" s="23" t="s">
        <v>31</v>
      </c>
      <c r="B61" s="18" t="s">
        <v>390</v>
      </c>
      <c r="C61" s="389"/>
      <c r="D61" s="389"/>
      <c r="E61" s="389"/>
      <c r="F61" s="673"/>
      <c r="G61" s="681"/>
      <c r="H61" s="681"/>
    </row>
    <row r="62" spans="1:8" ht="15.75">
      <c r="A62" s="23" t="s">
        <v>35</v>
      </c>
      <c r="B62" s="18" t="s">
        <v>36</v>
      </c>
      <c r="C62" s="389"/>
      <c r="D62" s="389"/>
      <c r="E62" s="389"/>
      <c r="F62" s="673"/>
      <c r="G62" s="681"/>
      <c r="H62" s="681"/>
    </row>
    <row r="63" spans="1:8" ht="15.75">
      <c r="A63" s="23" t="s">
        <v>66</v>
      </c>
      <c r="B63" s="18" t="s">
        <v>391</v>
      </c>
      <c r="C63" s="389"/>
      <c r="D63" s="389"/>
      <c r="E63" s="389"/>
      <c r="F63" s="673"/>
      <c r="G63" s="681"/>
      <c r="H63" s="681"/>
    </row>
    <row r="64" spans="1:8" ht="15.75">
      <c r="A64" s="10" t="s">
        <v>39</v>
      </c>
      <c r="B64" s="37" t="s">
        <v>252</v>
      </c>
      <c r="C64" s="418">
        <f>SUM(C60:C63)</f>
        <v>0</v>
      </c>
      <c r="D64" s="418">
        <f>SUM(D60:D63)</f>
        <v>0</v>
      </c>
      <c r="E64" s="418">
        <f>SUM(E60:E63)</f>
        <v>0</v>
      </c>
      <c r="F64" s="671">
        <f>SUM(F60:F63)</f>
        <v>0</v>
      </c>
      <c r="G64" s="686"/>
      <c r="H64" s="686"/>
    </row>
    <row r="65" spans="1:8" ht="15.75">
      <c r="A65" s="10" t="s">
        <v>43</v>
      </c>
      <c r="B65" s="37" t="s">
        <v>392</v>
      </c>
      <c r="C65" s="418"/>
      <c r="D65" s="418"/>
      <c r="E65" s="418"/>
      <c r="F65" s="671">
        <v>0</v>
      </c>
      <c r="G65" s="686"/>
      <c r="H65" s="686"/>
    </row>
    <row r="66" spans="1:8" ht="15.75">
      <c r="A66" s="10" t="s">
        <v>47</v>
      </c>
      <c r="B66" s="37" t="s">
        <v>393</v>
      </c>
      <c r="C66" s="418"/>
      <c r="D66" s="418"/>
      <c r="E66" s="418"/>
      <c r="F66" s="671"/>
      <c r="G66" s="686"/>
      <c r="H66" s="686"/>
    </row>
    <row r="67" spans="1:8" ht="15.75">
      <c r="A67" s="6" t="s">
        <v>51</v>
      </c>
      <c r="B67" s="18" t="s">
        <v>52</v>
      </c>
      <c r="C67" s="391"/>
      <c r="D67" s="391"/>
      <c r="E67" s="391"/>
      <c r="F67" s="675"/>
      <c r="G67" s="683"/>
      <c r="H67" s="683"/>
    </row>
    <row r="68" spans="1:8" ht="15.75">
      <c r="A68" s="6" t="s">
        <v>54</v>
      </c>
      <c r="B68" s="18" t="s">
        <v>55</v>
      </c>
      <c r="C68" s="391"/>
      <c r="D68" s="391"/>
      <c r="E68" s="391"/>
      <c r="F68" s="675"/>
      <c r="G68" s="683"/>
      <c r="H68" s="683"/>
    </row>
    <row r="69" spans="1:8" ht="15.75">
      <c r="A69" s="6" t="s">
        <v>58</v>
      </c>
      <c r="B69" s="18" t="s">
        <v>59</v>
      </c>
      <c r="C69" s="391"/>
      <c r="D69" s="391"/>
      <c r="E69" s="391"/>
      <c r="F69" s="675"/>
      <c r="G69" s="683"/>
      <c r="H69" s="683"/>
    </row>
    <row r="70" spans="1:8" ht="15.75">
      <c r="A70" s="10" t="s">
        <v>62</v>
      </c>
      <c r="B70" s="37" t="s">
        <v>394</v>
      </c>
      <c r="C70" s="418">
        <f>SUM(C67:C69)</f>
        <v>0</v>
      </c>
      <c r="D70" s="418">
        <f>SUM(D67:D69)</f>
        <v>0</v>
      </c>
      <c r="E70" s="418">
        <f>SUM(E67:E69)</f>
        <v>0</v>
      </c>
      <c r="F70" s="671">
        <f>SUM(F67:F69)</f>
        <v>0</v>
      </c>
      <c r="G70" s="686"/>
      <c r="H70" s="686"/>
    </row>
    <row r="71" spans="1:8" ht="15.75">
      <c r="A71" s="760"/>
      <c r="B71" s="761" t="s">
        <v>395</v>
      </c>
      <c r="C71" s="435">
        <f>SUM(C20,C25,C58,C59,C64,C65,C66,C70)</f>
        <v>0</v>
      </c>
      <c r="D71" s="435">
        <f>SUM(D20,D25,D58,D59,D64,D65,D66,D70)</f>
        <v>0</v>
      </c>
      <c r="E71" s="435">
        <f>SUM(E20,E25,E58,E59,E64,E65,E66,E70)</f>
        <v>0</v>
      </c>
      <c r="F71" s="676">
        <f>SUM(F20+F25+F36+F39+F47+F51+F57)</f>
        <v>189318912</v>
      </c>
      <c r="G71" s="689"/>
      <c r="H71" s="689"/>
    </row>
    <row r="72" spans="1:8" ht="15.75">
      <c r="A72" s="6" t="s">
        <v>84</v>
      </c>
      <c r="B72" s="25" t="s">
        <v>85</v>
      </c>
      <c r="C72" s="762"/>
      <c r="D72" s="763"/>
      <c r="E72" s="389"/>
      <c r="F72" s="674"/>
      <c r="G72" s="681"/>
      <c r="H72" s="681"/>
    </row>
    <row r="73" spans="1:8" ht="15.75">
      <c r="A73" s="6"/>
      <c r="B73" s="25"/>
      <c r="C73" s="762"/>
      <c r="D73" s="762"/>
      <c r="E73" s="762"/>
      <c r="F73" s="677"/>
      <c r="G73" s="690"/>
      <c r="H73" s="690"/>
    </row>
    <row r="74" spans="1:8" ht="15.75">
      <c r="A74" s="6" t="s">
        <v>94</v>
      </c>
      <c r="B74" s="25" t="s">
        <v>95</v>
      </c>
      <c r="C74" s="762"/>
      <c r="D74" s="763"/>
      <c r="E74" s="389"/>
      <c r="F74" s="674"/>
      <c r="G74" s="681"/>
      <c r="H74" s="681"/>
    </row>
    <row r="75" spans="1:8" ht="15.75">
      <c r="A75" s="764"/>
      <c r="B75" s="765" t="s">
        <v>396</v>
      </c>
      <c r="C75" s="442">
        <f>SUM(C71:C74)</f>
        <v>0</v>
      </c>
      <c r="D75" s="442">
        <f>SUM(D71:D74)</f>
        <v>0</v>
      </c>
      <c r="E75" s="442">
        <f>SUM(E71:E74)</f>
        <v>0</v>
      </c>
      <c r="F75" s="678">
        <f>SUM(F71:F74)</f>
        <v>189318912</v>
      </c>
      <c r="G75" s="689"/>
      <c r="H75" s="689"/>
    </row>
    <row r="76" spans="1:8" ht="15.75" hidden="1">
      <c r="A76" s="766"/>
      <c r="B76" s="767"/>
      <c r="C76" s="392"/>
      <c r="D76" s="392"/>
      <c r="E76" s="392"/>
      <c r="F76" s="446"/>
      <c r="G76" s="681"/>
      <c r="H76" s="681"/>
    </row>
    <row r="77" spans="1:8" ht="15.75" hidden="1">
      <c r="A77" s="6" t="s">
        <v>135</v>
      </c>
      <c r="B77" s="6" t="s">
        <v>136</v>
      </c>
      <c r="C77" s="389"/>
      <c r="D77" s="391"/>
      <c r="E77" s="389"/>
      <c r="F77" s="673"/>
      <c r="G77" s="681"/>
      <c r="H77" s="681"/>
    </row>
    <row r="78" spans="1:8" ht="15.75" hidden="1">
      <c r="A78" s="6" t="s">
        <v>137</v>
      </c>
      <c r="B78" s="18" t="s">
        <v>138</v>
      </c>
      <c r="C78" s="389"/>
      <c r="D78" s="391"/>
      <c r="E78" s="389"/>
      <c r="F78" s="673"/>
      <c r="G78" s="681"/>
      <c r="H78" s="681"/>
    </row>
    <row r="79" spans="1:8" ht="15.75" hidden="1">
      <c r="A79" s="6" t="s">
        <v>139</v>
      </c>
      <c r="B79" s="18" t="s">
        <v>140</v>
      </c>
      <c r="C79" s="389"/>
      <c r="D79" s="391"/>
      <c r="E79" s="389"/>
      <c r="F79" s="673"/>
      <c r="G79" s="681"/>
      <c r="H79" s="681"/>
    </row>
    <row r="80" spans="1:8" ht="15.75" hidden="1">
      <c r="A80" s="6" t="s">
        <v>141</v>
      </c>
      <c r="B80" s="18" t="s">
        <v>142</v>
      </c>
      <c r="C80" s="389"/>
      <c r="D80" s="391"/>
      <c r="E80" s="389"/>
      <c r="F80" s="673"/>
      <c r="G80" s="681"/>
      <c r="H80" s="681"/>
    </row>
    <row r="81" spans="1:8" ht="15.75" hidden="1">
      <c r="A81" s="6" t="s">
        <v>143</v>
      </c>
      <c r="B81" s="18" t="s">
        <v>144</v>
      </c>
      <c r="C81" s="389"/>
      <c r="D81" s="391"/>
      <c r="E81" s="389"/>
      <c r="F81" s="673"/>
      <c r="G81" s="681"/>
      <c r="H81" s="681"/>
    </row>
    <row r="82" spans="1:8" ht="15.75" hidden="1">
      <c r="A82" s="6" t="s">
        <v>145</v>
      </c>
      <c r="B82" s="18" t="s">
        <v>146</v>
      </c>
      <c r="C82" s="389"/>
      <c r="D82" s="391"/>
      <c r="E82" s="389"/>
      <c r="F82" s="673"/>
      <c r="G82" s="681"/>
      <c r="H82" s="681"/>
    </row>
    <row r="83" spans="1:8" ht="15.75" hidden="1">
      <c r="A83" s="67" t="s">
        <v>9</v>
      </c>
      <c r="B83" s="73" t="s">
        <v>10</v>
      </c>
      <c r="C83" s="426">
        <f>SUM(C77:C82)</f>
        <v>0</v>
      </c>
      <c r="D83" s="425">
        <f>SUM(D77:D82)</f>
        <v>0</v>
      </c>
      <c r="E83" s="426">
        <f>SUM(E77:E82)</f>
        <v>0</v>
      </c>
      <c r="F83" s="670">
        <f>SUM(F77:F82)</f>
        <v>0</v>
      </c>
      <c r="G83" s="684"/>
      <c r="H83" s="684"/>
    </row>
    <row r="84" spans="1:8" ht="15.75" hidden="1">
      <c r="A84" s="6"/>
      <c r="B84" s="18" t="s">
        <v>417</v>
      </c>
      <c r="C84" s="389"/>
      <c r="D84" s="391"/>
      <c r="E84" s="389"/>
      <c r="F84" s="674"/>
      <c r="G84" s="681"/>
      <c r="H84" s="681"/>
    </row>
    <row r="85" spans="1:8" ht="15.75" hidden="1">
      <c r="A85" s="6"/>
      <c r="B85" s="18"/>
      <c r="C85" s="389"/>
      <c r="D85" s="389"/>
      <c r="E85" s="389"/>
      <c r="F85" s="674"/>
      <c r="G85" s="681"/>
      <c r="H85" s="681"/>
    </row>
    <row r="86" spans="1:8" ht="15.75" hidden="1">
      <c r="A86" s="67" t="s">
        <v>13</v>
      </c>
      <c r="B86" s="73" t="s">
        <v>149</v>
      </c>
      <c r="C86" s="426">
        <f>SUM(C84:C85)</f>
        <v>0</v>
      </c>
      <c r="D86" s="425">
        <f>SUM(D84:D85)</f>
        <v>0</v>
      </c>
      <c r="E86" s="426">
        <f>SUM(E84:E85)</f>
        <v>0</v>
      </c>
      <c r="F86" s="670">
        <f>SUM(F84:F85)</f>
        <v>0</v>
      </c>
      <c r="G86" s="691"/>
      <c r="H86" s="691"/>
    </row>
    <row r="87" spans="1:8" ht="15.75" hidden="1">
      <c r="A87" s="10" t="s">
        <v>17</v>
      </c>
      <c r="B87" s="37" t="s">
        <v>150</v>
      </c>
      <c r="C87" s="418">
        <f>SUM(C86,C83)</f>
        <v>0</v>
      </c>
      <c r="D87" s="418">
        <f>SUM(D86,D83)</f>
        <v>0</v>
      </c>
      <c r="E87" s="418">
        <f>SUM(E86,E83)</f>
        <v>0</v>
      </c>
      <c r="F87" s="671">
        <f>SUM(F83,F86)</f>
        <v>0</v>
      </c>
      <c r="G87" s="686"/>
      <c r="H87" s="686"/>
    </row>
    <row r="88" spans="1:8" ht="15.75" hidden="1">
      <c r="A88" s="67" t="s">
        <v>21</v>
      </c>
      <c r="B88" s="73" t="s">
        <v>152</v>
      </c>
      <c r="C88" s="425"/>
      <c r="D88" s="425"/>
      <c r="E88" s="425"/>
      <c r="F88" s="670"/>
      <c r="G88" s="684"/>
      <c r="H88" s="684"/>
    </row>
    <row r="89" spans="1:8" ht="15.75" hidden="1">
      <c r="A89" s="6"/>
      <c r="B89" s="18" t="s">
        <v>418</v>
      </c>
      <c r="C89" s="389"/>
      <c r="D89" s="391"/>
      <c r="E89" s="389"/>
      <c r="F89" s="673"/>
      <c r="G89" s="681"/>
      <c r="H89" s="681"/>
    </row>
    <row r="90" spans="1:8" ht="15.75" hidden="1">
      <c r="A90" s="6"/>
      <c r="B90" s="18"/>
      <c r="C90" s="389"/>
      <c r="D90" s="389"/>
      <c r="E90" s="389"/>
      <c r="F90" s="674"/>
      <c r="G90" s="681"/>
      <c r="H90" s="681"/>
    </row>
    <row r="91" spans="1:8" ht="15.75" hidden="1">
      <c r="A91" s="67" t="s">
        <v>25</v>
      </c>
      <c r="B91" s="73" t="s">
        <v>154</v>
      </c>
      <c r="C91" s="426">
        <f>SUM(C89:C90)</f>
        <v>0</v>
      </c>
      <c r="D91" s="425">
        <f>SUM(D89:D90)</f>
        <v>0</v>
      </c>
      <c r="E91" s="425">
        <f>SUM(E89:E90)</f>
        <v>0</v>
      </c>
      <c r="F91" s="670">
        <f>SUM(F89:F90)</f>
        <v>0</v>
      </c>
      <c r="G91" s="691"/>
      <c r="H91" s="691"/>
    </row>
    <row r="92" spans="1:8" ht="15.75" hidden="1">
      <c r="A92" s="10" t="s">
        <v>29</v>
      </c>
      <c r="B92" s="37" t="s">
        <v>155</v>
      </c>
      <c r="C92" s="418">
        <f>SUM(C88,C91)</f>
        <v>0</v>
      </c>
      <c r="D92" s="419">
        <f>SUM(D88,D91)</f>
        <v>0</v>
      </c>
      <c r="E92" s="418">
        <f>SUM(E88,E91)</f>
        <v>0</v>
      </c>
      <c r="F92" s="671">
        <f>SUM(F88,F91)</f>
        <v>0</v>
      </c>
      <c r="G92" s="685"/>
      <c r="H92" s="685"/>
    </row>
    <row r="93" spans="1:8" ht="15.75" hidden="1">
      <c r="A93" s="6" t="s">
        <v>33</v>
      </c>
      <c r="B93" s="153" t="s">
        <v>400</v>
      </c>
      <c r="C93" s="389"/>
      <c r="D93" s="389"/>
      <c r="E93" s="389"/>
      <c r="F93" s="674"/>
      <c r="G93" s="681"/>
      <c r="H93" s="681"/>
    </row>
    <row r="94" spans="1:8" ht="15.75" hidden="1">
      <c r="A94" s="6" t="s">
        <v>37</v>
      </c>
      <c r="B94" s="153" t="s">
        <v>401</v>
      </c>
      <c r="C94" s="389"/>
      <c r="D94" s="391"/>
      <c r="E94" s="389"/>
      <c r="F94" s="673"/>
      <c r="G94" s="681"/>
      <c r="H94" s="681"/>
    </row>
    <row r="95" spans="1:8" ht="15.75" hidden="1">
      <c r="A95" s="6" t="s">
        <v>41</v>
      </c>
      <c r="B95" s="26" t="s">
        <v>402</v>
      </c>
      <c r="C95" s="389"/>
      <c r="D95" s="391"/>
      <c r="E95" s="389"/>
      <c r="F95" s="673"/>
      <c r="G95" s="681"/>
      <c r="H95" s="681"/>
    </row>
    <row r="96" spans="1:8" ht="15.75" hidden="1">
      <c r="A96" s="6" t="s">
        <v>45</v>
      </c>
      <c r="B96" s="26" t="s">
        <v>46</v>
      </c>
      <c r="C96" s="389"/>
      <c r="D96" s="391"/>
      <c r="E96" s="389"/>
      <c r="F96" s="673"/>
      <c r="G96" s="681"/>
      <c r="H96" s="681"/>
    </row>
    <row r="97" spans="1:8" ht="15.75" hidden="1">
      <c r="A97" s="6" t="s">
        <v>49</v>
      </c>
      <c r="B97" s="26" t="s">
        <v>419</v>
      </c>
      <c r="C97" s="389"/>
      <c r="D97" s="391"/>
      <c r="E97" s="389"/>
      <c r="F97" s="673"/>
      <c r="G97" s="681"/>
      <c r="H97" s="681"/>
    </row>
    <row r="98" spans="1:8" ht="15.75" hidden="1">
      <c r="A98" s="6"/>
      <c r="B98" s="154" t="s">
        <v>53</v>
      </c>
      <c r="C98" s="389"/>
      <c r="D98" s="391"/>
      <c r="E98" s="389"/>
      <c r="F98" s="673"/>
      <c r="G98" s="681"/>
      <c r="H98" s="681"/>
    </row>
    <row r="99" spans="1:8" ht="15.75" hidden="1">
      <c r="A99" s="10" t="s">
        <v>56</v>
      </c>
      <c r="B99" s="37" t="s">
        <v>161</v>
      </c>
      <c r="C99" s="419">
        <f>SUM(C94:C98)</f>
        <v>0</v>
      </c>
      <c r="D99" s="418">
        <f>SUM(D94:D98)</f>
        <v>0</v>
      </c>
      <c r="E99" s="419">
        <f>SUM(E94:E98)</f>
        <v>0</v>
      </c>
      <c r="F99" s="671">
        <f>SUM(F94:F98)</f>
        <v>0</v>
      </c>
      <c r="G99" s="686"/>
      <c r="H99" s="686"/>
    </row>
    <row r="100" spans="1:8" ht="17.45" customHeight="1">
      <c r="A100" s="876"/>
      <c r="B100" s="876" t="s">
        <v>61</v>
      </c>
      <c r="C100" s="419"/>
      <c r="D100" s="418"/>
      <c r="E100" s="419"/>
      <c r="F100" s="873"/>
      <c r="G100" s="692"/>
      <c r="H100" s="692"/>
    </row>
    <row r="101" spans="1:8" ht="17.45" customHeight="1">
      <c r="A101" s="876"/>
      <c r="B101" s="876"/>
      <c r="C101" s="419"/>
      <c r="D101" s="418"/>
      <c r="E101" s="419"/>
      <c r="F101" s="873"/>
      <c r="G101" s="692"/>
      <c r="H101" s="692"/>
    </row>
    <row r="102" spans="1:8" ht="17.45" customHeight="1">
      <c r="A102" s="876"/>
      <c r="B102" s="876"/>
      <c r="C102" s="419"/>
      <c r="D102" s="418"/>
      <c r="E102" s="419"/>
      <c r="F102" s="873"/>
      <c r="G102" s="692"/>
      <c r="H102" s="692"/>
    </row>
    <row r="103" spans="1:8" ht="15.75">
      <c r="A103" s="6" t="s">
        <v>162</v>
      </c>
      <c r="B103" s="154" t="s">
        <v>420</v>
      </c>
      <c r="C103" s="389"/>
      <c r="D103" s="391"/>
      <c r="E103" s="389"/>
      <c r="F103" s="679">
        <v>1860000</v>
      </c>
      <c r="G103" s="681"/>
      <c r="H103" s="681"/>
    </row>
    <row r="104" spans="1:8" ht="15.75">
      <c r="A104" s="6" t="s">
        <v>163</v>
      </c>
      <c r="B104" s="154" t="s">
        <v>421</v>
      </c>
      <c r="C104" s="389"/>
      <c r="D104" s="391"/>
      <c r="E104" s="389"/>
      <c r="F104" s="679">
        <v>516978</v>
      </c>
      <c r="G104" s="681"/>
      <c r="H104" s="681"/>
    </row>
    <row r="105" spans="1:8" ht="15.75">
      <c r="A105" s="6" t="s">
        <v>165</v>
      </c>
      <c r="B105" s="154" t="s">
        <v>422</v>
      </c>
      <c r="C105" s="389"/>
      <c r="D105" s="391"/>
      <c r="E105" s="389"/>
      <c r="F105" s="679"/>
      <c r="G105" s="681"/>
      <c r="H105" s="681"/>
    </row>
    <row r="106" spans="1:8" ht="15.75">
      <c r="A106" s="6"/>
      <c r="B106" s="154" t="s">
        <v>423</v>
      </c>
      <c r="C106" s="389"/>
      <c r="D106" s="391"/>
      <c r="E106" s="389"/>
      <c r="F106" s="679">
        <v>4619820</v>
      </c>
      <c r="G106" s="681"/>
      <c r="H106" s="681"/>
    </row>
    <row r="107" spans="1:8" ht="15.75">
      <c r="A107" s="6" t="s">
        <v>169</v>
      </c>
      <c r="B107" s="154" t="s">
        <v>424</v>
      </c>
      <c r="C107" s="389"/>
      <c r="D107" s="391"/>
      <c r="E107" s="389"/>
      <c r="F107" s="679">
        <v>4095300</v>
      </c>
      <c r="G107" s="681"/>
      <c r="H107" s="681"/>
    </row>
    <row r="108" spans="1:8" ht="15.75">
      <c r="A108" s="6" t="s">
        <v>169</v>
      </c>
      <c r="B108" s="154" t="s">
        <v>425</v>
      </c>
      <c r="C108" s="389"/>
      <c r="D108" s="391"/>
      <c r="E108" s="389"/>
      <c r="F108" s="679">
        <v>1126400</v>
      </c>
      <c r="G108" s="681"/>
      <c r="H108" s="681"/>
    </row>
    <row r="109" spans="1:8" ht="15.75">
      <c r="A109" s="6" t="s">
        <v>171</v>
      </c>
      <c r="B109" s="154" t="s">
        <v>172</v>
      </c>
      <c r="C109" s="389"/>
      <c r="D109" s="391"/>
      <c r="E109" s="389"/>
      <c r="F109" s="679">
        <v>3298993</v>
      </c>
      <c r="G109" s="681"/>
      <c r="H109" s="681"/>
    </row>
    <row r="110" spans="1:8" ht="15.75">
      <c r="A110" s="6" t="s">
        <v>173</v>
      </c>
      <c r="B110" s="154" t="s">
        <v>174</v>
      </c>
      <c r="C110" s="389"/>
      <c r="D110" s="391"/>
      <c r="E110" s="389"/>
      <c r="F110" s="679"/>
      <c r="G110" s="681"/>
      <c r="H110" s="681"/>
    </row>
    <row r="111" spans="1:8" ht="15.75">
      <c r="A111" s="6" t="s">
        <v>175</v>
      </c>
      <c r="B111" s="154" t="s">
        <v>176</v>
      </c>
      <c r="C111" s="389"/>
      <c r="D111" s="391"/>
      <c r="E111" s="389"/>
      <c r="F111" s="679"/>
      <c r="G111" s="681"/>
      <c r="H111" s="681"/>
    </row>
    <row r="112" spans="1:8" ht="15.75">
      <c r="A112" s="10" t="s">
        <v>60</v>
      </c>
      <c r="B112" s="37" t="s">
        <v>179</v>
      </c>
      <c r="C112" s="419">
        <f>SUM(C103:C111)</f>
        <v>0</v>
      </c>
      <c r="D112" s="418">
        <f>SUM(D103:D111)</f>
        <v>0</v>
      </c>
      <c r="E112" s="419">
        <f>SUM(E103:E111)</f>
        <v>0</v>
      </c>
      <c r="F112" s="671">
        <f>SUM(F103:F111)</f>
        <v>15517491</v>
      </c>
      <c r="G112" s="686"/>
      <c r="H112" s="686"/>
    </row>
    <row r="113" spans="1:8" ht="15.75" hidden="1">
      <c r="A113" s="6" t="s">
        <v>180</v>
      </c>
      <c r="B113" s="18" t="s">
        <v>181</v>
      </c>
      <c r="C113" s="391"/>
      <c r="D113" s="391"/>
      <c r="E113" s="389"/>
      <c r="F113" s="674"/>
      <c r="G113" s="681"/>
      <c r="H113" s="681"/>
    </row>
    <row r="114" spans="1:8" ht="15.75" hidden="1">
      <c r="A114" s="6" t="s">
        <v>182</v>
      </c>
      <c r="B114" s="18" t="s">
        <v>183</v>
      </c>
      <c r="C114" s="391"/>
      <c r="D114" s="391"/>
      <c r="E114" s="389"/>
      <c r="F114" s="674"/>
      <c r="G114" s="681"/>
      <c r="H114" s="681"/>
    </row>
    <row r="115" spans="1:8" ht="15.75" hidden="1">
      <c r="A115" s="10" t="s">
        <v>184</v>
      </c>
      <c r="B115" s="37" t="s">
        <v>185</v>
      </c>
      <c r="C115" s="419">
        <f>SUM(C113:C114)</f>
        <v>0</v>
      </c>
      <c r="D115" s="418">
        <f>SUM(D113:D114)</f>
        <v>0</v>
      </c>
      <c r="E115" s="419">
        <f>SUM(E113:E114)</f>
        <v>0</v>
      </c>
      <c r="F115" s="671">
        <f>SUM(F113:F114)</f>
        <v>0</v>
      </c>
      <c r="G115" s="686"/>
      <c r="H115" s="686"/>
    </row>
    <row r="116" spans="1:8" ht="15.75" hidden="1">
      <c r="A116" s="6" t="s">
        <v>68</v>
      </c>
      <c r="B116" s="18" t="s">
        <v>186</v>
      </c>
      <c r="C116" s="389"/>
      <c r="D116" s="391"/>
      <c r="E116" s="389"/>
      <c r="F116" s="673"/>
      <c r="G116" s="681"/>
      <c r="H116" s="681"/>
    </row>
    <row r="117" spans="1:8" ht="15.75" hidden="1">
      <c r="A117" s="6" t="s">
        <v>70</v>
      </c>
      <c r="B117" s="18" t="s">
        <v>187</v>
      </c>
      <c r="C117" s="389"/>
      <c r="D117" s="391"/>
      <c r="E117" s="389"/>
      <c r="F117" s="674"/>
      <c r="G117" s="681"/>
      <c r="H117" s="681"/>
    </row>
    <row r="118" spans="1:8" ht="15.75" hidden="1">
      <c r="A118" s="10" t="s">
        <v>72</v>
      </c>
      <c r="B118" s="37" t="s">
        <v>188</v>
      </c>
      <c r="C118" s="419">
        <f>SUM(C116:C117)</f>
        <v>0</v>
      </c>
      <c r="D118" s="418">
        <f>SUM(D116:D117)</f>
        <v>0</v>
      </c>
      <c r="E118" s="419">
        <f>SUM(E116:E117)</f>
        <v>0</v>
      </c>
      <c r="F118" s="671">
        <f>SUM(F116:F117)</f>
        <v>0</v>
      </c>
      <c r="G118" s="686"/>
      <c r="H118" s="686"/>
    </row>
    <row r="119" spans="1:8" ht="15.75" hidden="1">
      <c r="A119" s="6" t="s">
        <v>74</v>
      </c>
      <c r="B119" s="18" t="s">
        <v>75</v>
      </c>
      <c r="C119" s="389"/>
      <c r="D119" s="391"/>
      <c r="E119" s="389"/>
      <c r="F119" s="674"/>
      <c r="G119" s="681"/>
      <c r="H119" s="681"/>
    </row>
    <row r="120" spans="1:8" ht="15.75" hidden="1">
      <c r="A120" s="6" t="s">
        <v>76</v>
      </c>
      <c r="B120" s="18" t="s">
        <v>189</v>
      </c>
      <c r="C120" s="389"/>
      <c r="D120" s="391"/>
      <c r="E120" s="389"/>
      <c r="F120" s="674"/>
      <c r="G120" s="681"/>
      <c r="H120" s="681"/>
    </row>
    <row r="121" spans="1:8" ht="15.75" hidden="1">
      <c r="A121" s="10" t="s">
        <v>78</v>
      </c>
      <c r="B121" s="37" t="s">
        <v>190</v>
      </c>
      <c r="C121" s="419">
        <f>SUM(C119:C120)</f>
        <v>0</v>
      </c>
      <c r="D121" s="418">
        <f>SUM(D119:D120)</f>
        <v>0</v>
      </c>
      <c r="E121" s="419">
        <f>SUM(E119:E120)</f>
        <v>0</v>
      </c>
      <c r="F121" s="671">
        <f>SUM(F119:F120)</f>
        <v>0</v>
      </c>
      <c r="G121" s="686"/>
      <c r="H121" s="686"/>
    </row>
    <row r="122" spans="1:8" ht="15.75">
      <c r="A122" s="768"/>
      <c r="B122" s="761" t="s">
        <v>191</v>
      </c>
      <c r="C122" s="435">
        <f>SUM(C87,C92,C99,C112,C115,C118,C121)</f>
        <v>0</v>
      </c>
      <c r="D122" s="448">
        <f>SUM(D87,D92,D99,D112,D115,D118,D121)</f>
        <v>0</v>
      </c>
      <c r="E122" s="435">
        <f>SUM(E87,E92,E99,E112,E115,E118,E121)</f>
        <v>0</v>
      </c>
      <c r="F122" s="676">
        <f>SUM(F87,F92,F99,F112,F115,F118,F121)</f>
        <v>15517491</v>
      </c>
      <c r="G122" s="693"/>
      <c r="H122" s="693"/>
    </row>
    <row r="123" spans="1:8" ht="15.75">
      <c r="A123" s="6" t="s">
        <v>82</v>
      </c>
      <c r="B123" s="25" t="s">
        <v>83</v>
      </c>
      <c r="C123" s="762"/>
      <c r="D123" s="763"/>
      <c r="E123" s="389"/>
      <c r="F123" s="674"/>
      <c r="G123" s="681"/>
      <c r="H123" s="681"/>
    </row>
    <row r="124" spans="1:8" ht="15.75">
      <c r="A124" s="6" t="s">
        <v>86</v>
      </c>
      <c r="B124" s="25" t="s">
        <v>87</v>
      </c>
      <c r="C124" s="449"/>
      <c r="D124" s="450"/>
      <c r="E124" s="449"/>
      <c r="F124" s="674">
        <v>582518</v>
      </c>
      <c r="G124" s="681"/>
      <c r="H124" s="681"/>
    </row>
    <row r="125" spans="1:8" ht="15.75">
      <c r="A125" s="6" t="s">
        <v>89</v>
      </c>
      <c r="B125" s="25" t="s">
        <v>90</v>
      </c>
      <c r="C125" s="449"/>
      <c r="D125" s="450"/>
      <c r="E125" s="449"/>
      <c r="F125" s="674">
        <v>173218903</v>
      </c>
      <c r="G125" s="681"/>
      <c r="H125" s="681"/>
    </row>
    <row r="126" spans="1:8" ht="15.75">
      <c r="A126" s="6" t="s">
        <v>92</v>
      </c>
      <c r="B126" s="25" t="s">
        <v>93</v>
      </c>
      <c r="C126" s="762"/>
      <c r="D126" s="763"/>
      <c r="E126" s="389"/>
      <c r="F126" s="674"/>
      <c r="G126" s="681"/>
      <c r="H126" s="681"/>
    </row>
    <row r="127" spans="1:8" ht="15.75">
      <c r="A127" s="768"/>
      <c r="B127" s="761" t="s">
        <v>192</v>
      </c>
      <c r="C127" s="435">
        <f>SUM(C122:C126)</f>
        <v>0</v>
      </c>
      <c r="D127" s="435">
        <f>SUM(D122:D126)</f>
        <v>0</v>
      </c>
      <c r="E127" s="435">
        <f>SUM(E122:E126)</f>
        <v>0</v>
      </c>
      <c r="F127" s="676">
        <f>SUM(F122:F126)</f>
        <v>189318912</v>
      </c>
      <c r="G127" s="689"/>
      <c r="H127" s="689"/>
    </row>
    <row r="128" spans="1:8" ht="15">
      <c r="A128" s="769"/>
      <c r="B128" s="769"/>
      <c r="C128" s="451"/>
      <c r="D128" s="451"/>
      <c r="E128" s="451"/>
      <c r="F128" s="452"/>
      <c r="G128" s="694"/>
      <c r="H128" s="694"/>
    </row>
    <row r="129" spans="1:8" ht="15.75">
      <c r="A129" s="770"/>
      <c r="B129" s="771" t="s">
        <v>407</v>
      </c>
      <c r="C129" s="455"/>
      <c r="D129" s="456"/>
      <c r="E129" s="455"/>
      <c r="F129" s="680">
        <v>30</v>
      </c>
      <c r="G129" s="695"/>
      <c r="H129" s="695"/>
    </row>
    <row r="130" spans="1:8" ht="15">
      <c r="F130" s="452"/>
    </row>
    <row r="131" spans="1:8" ht="15">
      <c r="F131" s="452"/>
    </row>
    <row r="132" spans="1:8" ht="15">
      <c r="F132" s="452"/>
    </row>
    <row r="133" spans="1:8" ht="15">
      <c r="F133" s="452"/>
    </row>
    <row r="134" spans="1:8" ht="15">
      <c r="F134" s="452"/>
    </row>
    <row r="135" spans="1:8" ht="15">
      <c r="F135" s="452"/>
    </row>
    <row r="136" spans="1:8" ht="15">
      <c r="F136" s="452"/>
    </row>
    <row r="137" spans="1:8" ht="15">
      <c r="F137" s="452"/>
    </row>
    <row r="138" spans="1:8" ht="15">
      <c r="F138" s="452"/>
    </row>
    <row r="139" spans="1:8" ht="15">
      <c r="F139" s="452"/>
    </row>
    <row r="140" spans="1:8" ht="15">
      <c r="F140" s="452"/>
    </row>
    <row r="141" spans="1:8" ht="15">
      <c r="F141" s="452"/>
    </row>
    <row r="142" spans="1:8" ht="15">
      <c r="F142" s="452"/>
    </row>
    <row r="143" spans="1:8" ht="15">
      <c r="F143" s="452"/>
    </row>
    <row r="144" spans="1:8" ht="15">
      <c r="F144" s="452"/>
    </row>
    <row r="145" spans="6:6" ht="15">
      <c r="F145" s="452"/>
    </row>
    <row r="146" spans="6:6" ht="15">
      <c r="F146" s="452"/>
    </row>
    <row r="147" spans="6:6" ht="15">
      <c r="F147" s="452"/>
    </row>
    <row r="148" spans="6:6" ht="15">
      <c r="F148" s="452"/>
    </row>
    <row r="149" spans="6:6" ht="15">
      <c r="F149" s="452"/>
    </row>
    <row r="150" spans="6:6" ht="15">
      <c r="F150" s="452"/>
    </row>
    <row r="151" spans="6:6" ht="15">
      <c r="F151" s="452"/>
    </row>
    <row r="152" spans="6:6" ht="15">
      <c r="F152" s="452"/>
    </row>
    <row r="153" spans="6:6" ht="15">
      <c r="F153" s="452"/>
    </row>
    <row r="154" spans="6:6" ht="15">
      <c r="F154" s="452"/>
    </row>
    <row r="155" spans="6:6" ht="15">
      <c r="F155" s="452"/>
    </row>
    <row r="156" spans="6:6" ht="15">
      <c r="F156" s="452"/>
    </row>
    <row r="157" spans="6:6" ht="15">
      <c r="F157" s="452"/>
    </row>
    <row r="158" spans="6:6" ht="15">
      <c r="F158" s="452"/>
    </row>
  </sheetData>
  <sheetProtection selectLockedCells="1" selectUnlockedCells="1"/>
  <mergeCells count="9">
    <mergeCell ref="G1:G4"/>
    <mergeCell ref="H1:H4"/>
    <mergeCell ref="F100:F102"/>
    <mergeCell ref="A1:A4"/>
    <mergeCell ref="C1:E2"/>
    <mergeCell ref="C3:D3"/>
    <mergeCell ref="E3:E4"/>
    <mergeCell ref="A100:A102"/>
    <mergeCell ref="B100:B102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47" firstPageNumber="0" orientation="portrait" horizontalDpi="300" verticalDpi="300" r:id="rId1"/>
  <headerFooter alignWithMargins="0">
    <oddHeader>&amp;L&amp;"Times New Roman,Normál"&amp;14Hegyeshalom Nagyközségi Önkormányzat&amp;C&amp;"Times New Roman,Normál"&amp;14Óvoda 2017. év&amp;R&amp;"Times New Roman,Normál"&amp;12 10. melléklet</oddHeader>
  </headerFooter>
  <rowBreaks count="1" manualBreakCount="1">
    <brk id="7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F37"/>
  <sheetViews>
    <sheetView zoomScaleNormal="100" workbookViewId="0"/>
  </sheetViews>
  <sheetFormatPr defaultColWidth="8.5703125" defaultRowHeight="12.75"/>
  <cols>
    <col min="1" max="1" width="44.85546875" customWidth="1"/>
    <col min="2" max="2" width="15.28515625" customWidth="1"/>
    <col min="3" max="3" width="12.85546875" customWidth="1"/>
    <col min="4" max="4" width="12" customWidth="1"/>
    <col min="5" max="5" width="11.140625" customWidth="1"/>
    <col min="6" max="6" width="12.42578125" customWidth="1"/>
  </cols>
  <sheetData>
    <row r="1" spans="1:6" ht="20.100000000000001" customHeight="1">
      <c r="A1" s="458" t="s">
        <v>426</v>
      </c>
      <c r="B1" s="877" t="s">
        <v>427</v>
      </c>
      <c r="C1" s="877"/>
      <c r="D1" s="878"/>
      <c r="E1" s="878"/>
      <c r="F1" s="878"/>
    </row>
    <row r="2" spans="1:6" ht="20.100000000000001" customHeight="1">
      <c r="A2" s="459"/>
      <c r="B2" s="460" t="s">
        <v>44</v>
      </c>
      <c r="C2" s="461" t="s">
        <v>48</v>
      </c>
      <c r="D2" s="462" t="s">
        <v>428</v>
      </c>
      <c r="E2" s="463" t="s">
        <v>429</v>
      </c>
      <c r="F2" s="463" t="s">
        <v>430</v>
      </c>
    </row>
    <row r="3" spans="1:6" ht="20.100000000000001" customHeight="1">
      <c r="A3" s="6"/>
      <c r="B3" s="464"/>
      <c r="C3" s="465"/>
      <c r="D3" s="466"/>
      <c r="E3" s="391"/>
      <c r="F3" s="391"/>
    </row>
    <row r="4" spans="1:6" ht="20.100000000000001" customHeight="1">
      <c r="A4" s="467"/>
      <c r="B4" s="464"/>
      <c r="C4" s="465"/>
      <c r="D4" s="466"/>
      <c r="E4" s="391"/>
      <c r="F4" s="391"/>
    </row>
    <row r="5" spans="1:6" ht="20.100000000000001" customHeight="1">
      <c r="A5" s="468"/>
      <c r="B5" s="464"/>
      <c r="C5" s="465"/>
      <c r="D5" s="469"/>
      <c r="E5" s="391"/>
      <c r="F5" s="391"/>
    </row>
    <row r="6" spans="1:6" ht="20.100000000000001" customHeight="1">
      <c r="A6" s="470"/>
      <c r="B6" s="464"/>
      <c r="C6" s="465"/>
      <c r="D6" s="466"/>
      <c r="E6" s="391"/>
      <c r="F6" s="391"/>
    </row>
    <row r="7" spans="1:6" ht="20.100000000000001" customHeight="1">
      <c r="A7" s="470"/>
      <c r="B7" s="464"/>
      <c r="C7" s="465"/>
      <c r="D7" s="469"/>
      <c r="E7" s="391"/>
      <c r="F7" s="391"/>
    </row>
    <row r="8" spans="1:6" ht="20.100000000000001" customHeight="1">
      <c r="A8" s="470"/>
      <c r="B8" s="464"/>
      <c r="C8" s="465"/>
      <c r="D8" s="469"/>
      <c r="E8" s="391"/>
      <c r="F8" s="391"/>
    </row>
    <row r="9" spans="1:6" ht="20.100000000000001" customHeight="1">
      <c r="A9" s="470"/>
      <c r="B9" s="464"/>
      <c r="C9" s="465"/>
      <c r="D9" s="466"/>
      <c r="E9" s="391"/>
      <c r="F9" s="391"/>
    </row>
    <row r="10" spans="1:6" ht="20.100000000000001" customHeight="1">
      <c r="A10" s="470"/>
      <c r="B10" s="464"/>
      <c r="C10" s="465"/>
      <c r="D10" s="466"/>
      <c r="E10" s="391"/>
      <c r="F10" s="391"/>
    </row>
    <row r="11" spans="1:6" ht="20.100000000000001" customHeight="1">
      <c r="A11" s="471"/>
      <c r="B11" s="464"/>
      <c r="C11" s="465"/>
      <c r="D11" s="466"/>
      <c r="E11" s="391"/>
      <c r="F11" s="391"/>
    </row>
    <row r="12" spans="1:6" ht="20.100000000000001" customHeight="1">
      <c r="A12" s="6"/>
      <c r="B12" s="464"/>
      <c r="C12" s="465"/>
      <c r="D12" s="466"/>
      <c r="E12" s="391"/>
      <c r="F12" s="391"/>
    </row>
    <row r="13" spans="1:6" ht="20.100000000000001" customHeight="1">
      <c r="A13" s="6"/>
      <c r="B13" s="464"/>
      <c r="C13" s="465"/>
      <c r="D13" s="466"/>
      <c r="E13" s="391"/>
      <c r="F13" s="391"/>
    </row>
    <row r="14" spans="1:6" ht="20.100000000000001" customHeight="1">
      <c r="A14" s="472"/>
      <c r="B14" s="464"/>
      <c r="C14" s="465"/>
      <c r="D14" s="466"/>
      <c r="E14" s="391"/>
      <c r="F14" s="391"/>
    </row>
    <row r="15" spans="1:6" ht="20.100000000000001" customHeight="1">
      <c r="A15" s="6"/>
      <c r="B15" s="464"/>
      <c r="C15" s="465"/>
      <c r="D15" s="466"/>
      <c r="E15" s="391"/>
      <c r="F15" s="391"/>
    </row>
    <row r="16" spans="1:6" ht="20.100000000000001" customHeight="1">
      <c r="A16" s="238"/>
      <c r="B16" s="464"/>
      <c r="C16" s="465"/>
      <c r="D16" s="466"/>
      <c r="E16" s="391"/>
      <c r="F16" s="391"/>
    </row>
    <row r="17" spans="1:6" ht="20.100000000000001" customHeight="1">
      <c r="A17" s="472"/>
      <c r="B17" s="464"/>
      <c r="C17" s="465"/>
      <c r="D17" s="466"/>
      <c r="E17" s="391"/>
      <c r="F17" s="391"/>
    </row>
    <row r="18" spans="1:6" ht="20.100000000000001" customHeight="1">
      <c r="A18" s="6"/>
      <c r="B18" s="464"/>
      <c r="C18" s="465"/>
      <c r="D18" s="466"/>
      <c r="E18" s="391"/>
      <c r="F18" s="391"/>
    </row>
    <row r="19" spans="1:6" ht="20.100000000000001" customHeight="1">
      <c r="A19" s="472"/>
      <c r="B19" s="464"/>
      <c r="C19" s="465"/>
      <c r="D19" s="466"/>
      <c r="E19" s="391"/>
      <c r="F19" s="391"/>
    </row>
    <row r="20" spans="1:6" ht="20.100000000000001" customHeight="1">
      <c r="A20" s="6"/>
      <c r="B20" s="464"/>
      <c r="C20" s="465"/>
      <c r="D20" s="466"/>
      <c r="E20" s="391"/>
      <c r="F20" s="391"/>
    </row>
    <row r="21" spans="1:6" ht="20.100000000000001" customHeight="1">
      <c r="A21" s="18"/>
      <c r="B21" s="464"/>
      <c r="C21" s="465"/>
      <c r="D21" s="466"/>
      <c r="E21" s="391"/>
      <c r="F21" s="391"/>
    </row>
    <row r="22" spans="1:6" ht="20.100000000000001" customHeight="1">
      <c r="A22" s="6"/>
      <c r="B22" s="464"/>
      <c r="C22" s="465"/>
      <c r="D22" s="466"/>
      <c r="E22" s="391"/>
      <c r="F22" s="391"/>
    </row>
    <row r="23" spans="1:6" ht="20.100000000000001" customHeight="1">
      <c r="A23" s="6"/>
      <c r="B23" s="464"/>
      <c r="C23" s="465"/>
      <c r="D23" s="466"/>
      <c r="E23" s="391"/>
      <c r="F23" s="391"/>
    </row>
    <row r="24" spans="1:6" ht="20.100000000000001" customHeight="1">
      <c r="A24" s="6"/>
      <c r="B24" s="464"/>
      <c r="C24" s="465"/>
      <c r="D24" s="466"/>
      <c r="E24" s="391"/>
      <c r="F24" s="391"/>
    </row>
    <row r="25" spans="1:6" ht="20.100000000000001" customHeight="1">
      <c r="A25" s="6"/>
      <c r="B25" s="464"/>
      <c r="C25" s="465"/>
      <c r="D25" s="466"/>
      <c r="E25" s="391"/>
      <c r="F25" s="391"/>
    </row>
    <row r="26" spans="1:6" ht="20.100000000000001" customHeight="1">
      <c r="A26" s="6"/>
      <c r="B26" s="464"/>
      <c r="C26" s="465"/>
      <c r="D26" s="466"/>
      <c r="E26" s="391"/>
      <c r="F26" s="391"/>
    </row>
    <row r="27" spans="1:6" ht="20.100000000000001" customHeight="1">
      <c r="A27" s="6"/>
      <c r="B27" s="464"/>
      <c r="C27" s="465"/>
      <c r="D27" s="466"/>
      <c r="E27" s="391"/>
      <c r="F27" s="391"/>
    </row>
    <row r="28" spans="1:6" ht="20.100000000000001" customHeight="1">
      <c r="A28" s="472"/>
      <c r="B28" s="464"/>
      <c r="C28" s="465"/>
      <c r="D28" s="466"/>
      <c r="E28" s="391"/>
      <c r="F28" s="391"/>
    </row>
    <row r="29" spans="1:6" ht="20.100000000000001" customHeight="1">
      <c r="A29" s="18"/>
      <c r="B29" s="464"/>
      <c r="C29" s="465"/>
      <c r="D29" s="466"/>
      <c r="E29" s="391"/>
      <c r="F29" s="391"/>
    </row>
    <row r="30" spans="1:6" ht="20.100000000000001" customHeight="1">
      <c r="A30" s="6"/>
      <c r="B30" s="464"/>
      <c r="C30" s="465"/>
      <c r="D30" s="466"/>
      <c r="E30" s="391"/>
      <c r="F30" s="391"/>
    </row>
    <row r="31" spans="1:6" ht="20.100000000000001" customHeight="1">
      <c r="A31" s="473" t="s">
        <v>431</v>
      </c>
      <c r="B31" s="464">
        <f>SUM(B3:B30)</f>
        <v>0</v>
      </c>
      <c r="C31" s="464">
        <f>SUM(C3:C30)</f>
        <v>0</v>
      </c>
      <c r="D31" s="464">
        <f>SUM(D3:D30)</f>
        <v>0</v>
      </c>
      <c r="E31" s="464">
        <f>SUM(E3:E30)</f>
        <v>0</v>
      </c>
      <c r="F31" s="464">
        <f>SUM(F3:F30)</f>
        <v>0</v>
      </c>
    </row>
    <row r="32" spans="1:6" ht="20.100000000000001" customHeight="1">
      <c r="A32" s="6"/>
      <c r="B32" s="464"/>
      <c r="C32" s="474"/>
      <c r="D32" s="475"/>
      <c r="E32" s="391"/>
      <c r="F32" s="391"/>
    </row>
    <row r="33" spans="1:6" ht="20.100000000000001" customHeight="1">
      <c r="A33" s="6"/>
      <c r="B33" s="464"/>
      <c r="C33" s="474"/>
      <c r="D33" s="475"/>
      <c r="E33" s="391"/>
      <c r="F33" s="391"/>
    </row>
    <row r="34" spans="1:6" ht="20.100000000000001" customHeight="1">
      <c r="A34" s="6"/>
      <c r="B34" s="464"/>
      <c r="C34" s="474"/>
      <c r="D34" s="476"/>
      <c r="E34" s="391"/>
      <c r="F34" s="391"/>
    </row>
    <row r="35" spans="1:6" ht="20.100000000000001" customHeight="1">
      <c r="A35" s="6"/>
      <c r="B35" s="464"/>
      <c r="C35" s="474"/>
      <c r="D35" s="475"/>
      <c r="E35" s="391"/>
      <c r="F35" s="391"/>
    </row>
    <row r="36" spans="1:6" ht="20.100000000000001" customHeight="1">
      <c r="A36" s="6"/>
      <c r="B36" s="464"/>
      <c r="C36" s="474"/>
      <c r="D36" s="476"/>
      <c r="E36" s="391"/>
      <c r="F36" s="391"/>
    </row>
    <row r="37" spans="1:6" ht="20.100000000000001" customHeight="1">
      <c r="A37" s="477" t="s">
        <v>432</v>
      </c>
      <c r="B37" s="474">
        <f>SUM(B31:B36)</f>
        <v>0</v>
      </c>
      <c r="C37" s="474">
        <f>SUM(C31:C36)</f>
        <v>0</v>
      </c>
      <c r="D37" s="474">
        <f>SUM(D31:D36)</f>
        <v>0</v>
      </c>
      <c r="E37" s="474">
        <f>SUM(E31:E36)</f>
        <v>0</v>
      </c>
      <c r="F37" s="474">
        <f>SUM(F31:F36)</f>
        <v>0</v>
      </c>
    </row>
  </sheetData>
  <sheetProtection selectLockedCells="1" selectUnlockedCells="1"/>
  <mergeCells count="2">
    <mergeCell ref="B1:C1"/>
    <mergeCell ref="D1:F1"/>
  </mergeCells>
  <phoneticPr fontId="56" type="noConversion"/>
  <pageMargins left="0.74791666666666667" right="0.74791666666666667" top="0.92847222222222214" bottom="0.98402777777777772" header="0.51180555555555551" footer="0.51180555555555551"/>
  <pageSetup paperSize="9" firstPageNumber="0" orientation="portrait" horizontalDpi="300" verticalDpi="300"/>
  <headerFooter alignWithMargins="0">
    <oddHeader>&amp;L&amp;"Times New Roman,Normál"&amp;14Hegyeshalom Nagyközségi Önkormányzat&amp;C&amp;"Times New Roman,Normál"&amp;14Áthúzódó kötelezettség vállalások2014. terv&amp;R&amp;"Arial CE,Általános"&amp;12 11. számú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Q33"/>
  <sheetViews>
    <sheetView view="pageLayout" topLeftCell="B16" zoomScaleNormal="100" workbookViewId="0">
      <selection activeCell="M30" sqref="M30"/>
    </sheetView>
  </sheetViews>
  <sheetFormatPr defaultColWidth="8.5703125" defaultRowHeight="12.75"/>
  <cols>
    <col min="1" max="1" width="35.42578125" customWidth="1"/>
    <col min="2" max="2" width="15.5703125" customWidth="1"/>
    <col min="3" max="3" width="14.7109375" customWidth="1"/>
    <col min="4" max="4" width="16.42578125" customWidth="1"/>
    <col min="5" max="5" width="15" customWidth="1"/>
    <col min="6" max="6" width="14.5703125" customWidth="1"/>
    <col min="7" max="7" width="14.28515625" customWidth="1"/>
    <col min="8" max="8" width="15.140625" customWidth="1"/>
    <col min="9" max="9" width="14.28515625" customWidth="1"/>
    <col min="10" max="10" width="15.140625" customWidth="1"/>
    <col min="11" max="11" width="14.7109375" customWidth="1"/>
    <col min="12" max="12" width="15" customWidth="1"/>
    <col min="13" max="13" width="14.28515625" customWidth="1"/>
    <col min="14" max="14" width="17" customWidth="1"/>
  </cols>
  <sheetData>
    <row r="1" spans="1:17" ht="28.5" customHeight="1">
      <c r="A1" s="478" t="s">
        <v>433</v>
      </c>
      <c r="B1" s="644" t="s">
        <v>434</v>
      </c>
      <c r="C1" s="644" t="s">
        <v>435</v>
      </c>
      <c r="D1" s="644" t="s">
        <v>436</v>
      </c>
      <c r="E1" s="644" t="s">
        <v>437</v>
      </c>
      <c r="F1" s="644" t="s">
        <v>438</v>
      </c>
      <c r="G1" s="644" t="s">
        <v>439</v>
      </c>
      <c r="H1" s="644" t="s">
        <v>440</v>
      </c>
      <c r="I1" s="644" t="s">
        <v>441</v>
      </c>
      <c r="J1" s="644" t="s">
        <v>442</v>
      </c>
      <c r="K1" s="644" t="s">
        <v>443</v>
      </c>
      <c r="L1" s="644" t="s">
        <v>444</v>
      </c>
      <c r="M1" s="644" t="s">
        <v>445</v>
      </c>
      <c r="N1" s="645" t="s">
        <v>446</v>
      </c>
    </row>
    <row r="2" spans="1:17" ht="28.5" customHeight="1">
      <c r="A2" s="879" t="s">
        <v>98</v>
      </c>
      <c r="B2" s="879"/>
      <c r="C2" s="879"/>
      <c r="D2" s="879"/>
      <c r="E2" s="879"/>
      <c r="F2" s="879"/>
      <c r="G2" s="879"/>
      <c r="H2" s="879"/>
      <c r="I2" s="879"/>
      <c r="J2" s="879"/>
      <c r="K2" s="879"/>
      <c r="L2" s="879"/>
      <c r="M2" s="879"/>
      <c r="N2" s="879"/>
    </row>
    <row r="3" spans="1:17" ht="28.5" customHeight="1">
      <c r="A3" s="479" t="s">
        <v>447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1">
        <f>SUM(B3:M3)</f>
        <v>0</v>
      </c>
    </row>
    <row r="4" spans="1:17" ht="28.5" customHeight="1">
      <c r="A4" s="482" t="s">
        <v>61</v>
      </c>
      <c r="B4" s="483">
        <v>7159502</v>
      </c>
      <c r="C4" s="483">
        <v>7159502</v>
      </c>
      <c r="D4" s="483">
        <v>7159502</v>
      </c>
      <c r="E4" s="483">
        <v>7159502</v>
      </c>
      <c r="F4" s="483">
        <v>7159502</v>
      </c>
      <c r="G4" s="483">
        <v>7159502</v>
      </c>
      <c r="H4" s="483">
        <v>7159502</v>
      </c>
      <c r="I4" s="483">
        <v>7159502</v>
      </c>
      <c r="J4" s="483">
        <v>7159502</v>
      </c>
      <c r="K4" s="483">
        <v>7159502</v>
      </c>
      <c r="L4" s="483">
        <v>7159502</v>
      </c>
      <c r="M4" s="483">
        <v>7159509</v>
      </c>
      <c r="N4" s="629">
        <v>85914031</v>
      </c>
    </row>
    <row r="5" spans="1:17" ht="28.5" customHeight="1">
      <c r="A5" s="484" t="s">
        <v>448</v>
      </c>
      <c r="B5" s="485">
        <v>23195711</v>
      </c>
      <c r="C5" s="485">
        <v>23195711</v>
      </c>
      <c r="D5" s="485">
        <v>23195711</v>
      </c>
      <c r="E5" s="485">
        <v>23195711</v>
      </c>
      <c r="F5" s="485">
        <v>23195711</v>
      </c>
      <c r="G5" s="485">
        <v>23195711</v>
      </c>
      <c r="H5" s="485">
        <v>23195711</v>
      </c>
      <c r="I5" s="485">
        <v>23195711</v>
      </c>
      <c r="J5" s="485">
        <v>23195711</v>
      </c>
      <c r="K5" s="485">
        <v>23195711</v>
      </c>
      <c r="L5" s="485">
        <v>23195711</v>
      </c>
      <c r="M5" s="485">
        <v>23195715</v>
      </c>
      <c r="N5" s="630">
        <v>278348536</v>
      </c>
    </row>
    <row r="6" spans="1:17" ht="28.5" customHeight="1">
      <c r="A6" s="482" t="s">
        <v>449</v>
      </c>
      <c r="B6" s="483">
        <v>21666666</v>
      </c>
      <c r="C6" s="483">
        <v>21666666</v>
      </c>
      <c r="D6" s="483">
        <v>21666666</v>
      </c>
      <c r="E6" s="483">
        <v>21666666</v>
      </c>
      <c r="F6" s="483">
        <v>21666666</v>
      </c>
      <c r="G6" s="483">
        <v>21666666</v>
      </c>
      <c r="H6" s="483">
        <v>21666666</v>
      </c>
      <c r="I6" s="483">
        <v>21666666</v>
      </c>
      <c r="J6" s="483">
        <v>21666666</v>
      </c>
      <c r="K6" s="483">
        <v>21666666</v>
      </c>
      <c r="L6" s="483">
        <v>21666666</v>
      </c>
      <c r="M6" s="483">
        <v>21666666</v>
      </c>
      <c r="N6" s="629">
        <v>260000000</v>
      </c>
    </row>
    <row r="7" spans="1:17" ht="28.5" customHeight="1">
      <c r="A7" s="482" t="s">
        <v>450</v>
      </c>
      <c r="B7" s="483">
        <v>3846768</v>
      </c>
      <c r="C7" s="483">
        <v>3846768</v>
      </c>
      <c r="D7" s="483">
        <v>3846768</v>
      </c>
      <c r="E7" s="483">
        <v>3846768</v>
      </c>
      <c r="F7" s="483">
        <v>3846768</v>
      </c>
      <c r="G7" s="483">
        <v>3846768</v>
      </c>
      <c r="H7" s="483">
        <v>3846768</v>
      </c>
      <c r="I7" s="483">
        <v>3846768</v>
      </c>
      <c r="J7" s="483">
        <v>3846768</v>
      </c>
      <c r="K7" s="483">
        <v>3846768</v>
      </c>
      <c r="L7" s="483">
        <v>3846768</v>
      </c>
      <c r="M7" s="483">
        <v>3846771</v>
      </c>
      <c r="N7" s="629">
        <v>46161219</v>
      </c>
    </row>
    <row r="8" spans="1:17" ht="28.5" customHeight="1">
      <c r="A8" s="482" t="s">
        <v>451</v>
      </c>
      <c r="B8" s="483">
        <v>8333333</v>
      </c>
      <c r="C8" s="483">
        <v>8333333</v>
      </c>
      <c r="D8" s="483">
        <v>8333333</v>
      </c>
      <c r="E8" s="483">
        <v>8333333</v>
      </c>
      <c r="F8" s="483">
        <v>8333333</v>
      </c>
      <c r="G8" s="483">
        <v>8333333</v>
      </c>
      <c r="H8" s="483">
        <v>8333333</v>
      </c>
      <c r="I8" s="483">
        <v>8333333</v>
      </c>
      <c r="J8" s="483">
        <v>8333333</v>
      </c>
      <c r="K8" s="483">
        <v>8333333</v>
      </c>
      <c r="L8" s="483">
        <v>8333333</v>
      </c>
      <c r="M8" s="483">
        <v>8333337</v>
      </c>
      <c r="N8" s="629">
        <v>100000000</v>
      </c>
    </row>
    <row r="9" spans="1:17" ht="28.5" customHeight="1">
      <c r="A9" s="482" t="s">
        <v>452</v>
      </c>
      <c r="B9" s="483">
        <v>17250000</v>
      </c>
      <c r="C9" s="483">
        <v>17250000</v>
      </c>
      <c r="D9" s="483">
        <v>17250000</v>
      </c>
      <c r="E9" s="483">
        <v>17250000</v>
      </c>
      <c r="F9" s="483">
        <v>17250000</v>
      </c>
      <c r="G9" s="483">
        <v>17250000</v>
      </c>
      <c r="H9" s="483">
        <v>17250000</v>
      </c>
      <c r="I9" s="483">
        <v>17250000</v>
      </c>
      <c r="J9" s="483">
        <v>17250000</v>
      </c>
      <c r="K9" s="483">
        <v>17250000</v>
      </c>
      <c r="L9" s="483">
        <v>17250000</v>
      </c>
      <c r="M9" s="483">
        <v>17250000</v>
      </c>
      <c r="N9" s="629">
        <v>207000000</v>
      </c>
    </row>
    <row r="10" spans="1:17" ht="28.5" customHeight="1">
      <c r="A10" s="482" t="s">
        <v>453</v>
      </c>
      <c r="B10" s="483">
        <v>0</v>
      </c>
      <c r="C10" s="483">
        <v>0</v>
      </c>
      <c r="D10" s="483">
        <v>0</v>
      </c>
      <c r="E10" s="483">
        <v>0</v>
      </c>
      <c r="F10" s="483">
        <v>0</v>
      </c>
      <c r="G10" s="483">
        <v>0</v>
      </c>
      <c r="H10" s="483">
        <v>0</v>
      </c>
      <c r="I10" s="483">
        <v>0</v>
      </c>
      <c r="J10" s="483">
        <v>0</v>
      </c>
      <c r="K10" s="483">
        <v>0</v>
      </c>
      <c r="L10" s="483">
        <v>0</v>
      </c>
      <c r="M10" s="483">
        <v>0</v>
      </c>
      <c r="N10" s="629">
        <v>0</v>
      </c>
    </row>
    <row r="11" spans="1:17" ht="28.5" customHeight="1">
      <c r="A11" s="483" t="s">
        <v>551</v>
      </c>
      <c r="B11" s="635">
        <v>666666</v>
      </c>
      <c r="C11" s="635">
        <v>666666</v>
      </c>
      <c r="D11" s="635">
        <v>666666</v>
      </c>
      <c r="E11" s="635">
        <v>666666</v>
      </c>
      <c r="F11" s="635">
        <v>666666</v>
      </c>
      <c r="G11" s="635">
        <v>666666</v>
      </c>
      <c r="H11" s="635">
        <v>666666</v>
      </c>
      <c r="I11" s="635">
        <v>666666</v>
      </c>
      <c r="J11" s="635">
        <v>666666</v>
      </c>
      <c r="K11" s="635">
        <v>666666</v>
      </c>
      <c r="L11" s="635">
        <v>666666</v>
      </c>
      <c r="M11" s="635">
        <v>666674</v>
      </c>
      <c r="N11" s="629">
        <v>8000000</v>
      </c>
    </row>
    <row r="12" spans="1:17" ht="28.5" customHeight="1">
      <c r="A12" s="636" t="s">
        <v>550</v>
      </c>
      <c r="B12" s="639">
        <v>25680633</v>
      </c>
      <c r="C12" s="639">
        <v>25680633</v>
      </c>
      <c r="D12" s="639">
        <v>25680633</v>
      </c>
      <c r="E12" s="639">
        <v>25680633</v>
      </c>
      <c r="F12" s="639">
        <v>25680633</v>
      </c>
      <c r="G12" s="639">
        <v>25680633</v>
      </c>
      <c r="H12" s="639">
        <v>25680633</v>
      </c>
      <c r="I12" s="639">
        <v>25680633</v>
      </c>
      <c r="J12" s="639">
        <v>25680633</v>
      </c>
      <c r="K12" s="639">
        <v>25680633</v>
      </c>
      <c r="L12" s="639">
        <v>25680633</v>
      </c>
      <c r="M12" s="640">
        <v>25680649</v>
      </c>
      <c r="N12" s="638">
        <v>308167604</v>
      </c>
    </row>
    <row r="13" spans="1:17" ht="28.5" customHeight="1">
      <c r="A13" s="637" t="s">
        <v>454</v>
      </c>
      <c r="B13" s="641">
        <v>31542952</v>
      </c>
      <c r="C13" s="641">
        <v>31542952</v>
      </c>
      <c r="D13" s="641">
        <v>31542952</v>
      </c>
      <c r="E13" s="641">
        <v>31542952</v>
      </c>
      <c r="F13" s="641">
        <v>31542952</v>
      </c>
      <c r="G13" s="641">
        <v>31542952</v>
      </c>
      <c r="H13" s="641">
        <v>31542952</v>
      </c>
      <c r="I13" s="641">
        <v>31542952</v>
      </c>
      <c r="J13" s="641">
        <v>31542952</v>
      </c>
      <c r="K13" s="641">
        <v>31542952</v>
      </c>
      <c r="L13" s="641">
        <v>31542952</v>
      </c>
      <c r="M13" s="641">
        <v>31543047</v>
      </c>
      <c r="N13" s="638">
        <v>378515519</v>
      </c>
    </row>
    <row r="14" spans="1:17" ht="28.5" customHeight="1">
      <c r="A14" s="486" t="s">
        <v>455</v>
      </c>
      <c r="B14" s="635">
        <v>7750000</v>
      </c>
      <c r="C14" s="635">
        <v>7750000</v>
      </c>
      <c r="D14" s="635">
        <v>7750000</v>
      </c>
      <c r="E14" s="635">
        <v>7750000</v>
      </c>
      <c r="F14" s="635">
        <v>7750000</v>
      </c>
      <c r="G14" s="635">
        <v>7750000</v>
      </c>
      <c r="H14" s="635">
        <v>7750000</v>
      </c>
      <c r="I14" s="635">
        <v>7750000</v>
      </c>
      <c r="J14" s="635">
        <v>7750000</v>
      </c>
      <c r="K14" s="635">
        <v>7750000</v>
      </c>
      <c r="L14" s="635">
        <v>7750000</v>
      </c>
      <c r="M14" s="635">
        <v>7750000</v>
      </c>
      <c r="N14" s="628">
        <v>93000000</v>
      </c>
    </row>
    <row r="15" spans="1:17" ht="28.5" customHeight="1">
      <c r="A15" s="646" t="s">
        <v>456</v>
      </c>
      <c r="B15" s="647">
        <f t="shared" ref="B15:M15" si="0">SUM(B4:B14)</f>
        <v>147092231</v>
      </c>
      <c r="C15" s="647">
        <f t="shared" si="0"/>
        <v>147092231</v>
      </c>
      <c r="D15" s="647">
        <f t="shared" si="0"/>
        <v>147092231</v>
      </c>
      <c r="E15" s="647">
        <f t="shared" si="0"/>
        <v>147092231</v>
      </c>
      <c r="F15" s="647">
        <f t="shared" si="0"/>
        <v>147092231</v>
      </c>
      <c r="G15" s="647">
        <f t="shared" si="0"/>
        <v>147092231</v>
      </c>
      <c r="H15" s="647">
        <f t="shared" si="0"/>
        <v>147092231</v>
      </c>
      <c r="I15" s="647">
        <f t="shared" si="0"/>
        <v>147092231</v>
      </c>
      <c r="J15" s="647">
        <f t="shared" si="0"/>
        <v>147092231</v>
      </c>
      <c r="K15" s="647">
        <f t="shared" si="0"/>
        <v>147092231</v>
      </c>
      <c r="L15" s="647">
        <f t="shared" si="0"/>
        <v>147092231</v>
      </c>
      <c r="M15" s="647">
        <f t="shared" si="0"/>
        <v>147092368</v>
      </c>
      <c r="N15" s="648">
        <f>N4+N5+N6+N7+N8+N9+N10+N11+N12+N13+N14</f>
        <v>1765106909</v>
      </c>
    </row>
    <row r="16" spans="1:17" ht="28.5" customHeight="1">
      <c r="A16" s="879" t="s">
        <v>100</v>
      </c>
      <c r="B16" s="879"/>
      <c r="C16" s="879"/>
      <c r="D16" s="879"/>
      <c r="E16" s="879"/>
      <c r="F16" s="879"/>
      <c r="G16" s="879"/>
      <c r="H16" s="879"/>
      <c r="I16" s="879"/>
      <c r="J16" s="879"/>
      <c r="K16" s="879"/>
      <c r="L16" s="879"/>
      <c r="M16" s="879"/>
      <c r="N16" s="879">
        <f>SUM(N4:N15)</f>
        <v>3530213818</v>
      </c>
      <c r="O16" s="487"/>
      <c r="P16" s="487"/>
      <c r="Q16" s="487"/>
    </row>
    <row r="17" spans="1:17" ht="28.5" customHeight="1">
      <c r="A17" s="484" t="s">
        <v>12</v>
      </c>
      <c r="B17" s="485">
        <v>25519365</v>
      </c>
      <c r="C17" s="485">
        <v>25519365</v>
      </c>
      <c r="D17" s="485">
        <v>25519365</v>
      </c>
      <c r="E17" s="485">
        <v>25519365</v>
      </c>
      <c r="F17" s="485">
        <v>25519365</v>
      </c>
      <c r="G17" s="485">
        <v>25519365</v>
      </c>
      <c r="H17" s="485">
        <v>25519365</v>
      </c>
      <c r="I17" s="485">
        <v>25519365</v>
      </c>
      <c r="J17" s="485">
        <v>25519365</v>
      </c>
      <c r="K17" s="485">
        <v>25519365</v>
      </c>
      <c r="L17" s="485">
        <v>25519365</v>
      </c>
      <c r="M17" s="485">
        <v>25517823</v>
      </c>
      <c r="N17" s="631">
        <v>306230838</v>
      </c>
      <c r="O17" s="488"/>
      <c r="P17" s="487"/>
      <c r="Q17" s="487"/>
    </row>
    <row r="18" spans="1:17" ht="28.5" customHeight="1">
      <c r="A18" s="482" t="s">
        <v>457</v>
      </c>
      <c r="B18" s="635">
        <v>4151209</v>
      </c>
      <c r="C18" s="635">
        <v>4151209</v>
      </c>
      <c r="D18" s="635">
        <v>4151209</v>
      </c>
      <c r="E18" s="635">
        <v>4151209</v>
      </c>
      <c r="F18" s="635">
        <v>4151209</v>
      </c>
      <c r="G18" s="635">
        <v>4151209</v>
      </c>
      <c r="H18" s="635">
        <v>4151209</v>
      </c>
      <c r="I18" s="635">
        <v>4151209</v>
      </c>
      <c r="J18" s="635">
        <v>4151209</v>
      </c>
      <c r="K18" s="635">
        <v>4151209</v>
      </c>
      <c r="L18" s="635">
        <v>4151209</v>
      </c>
      <c r="M18" s="483">
        <v>4151211</v>
      </c>
      <c r="N18" s="632">
        <v>49814510</v>
      </c>
      <c r="O18" s="489"/>
      <c r="P18" s="487"/>
      <c r="Q18" s="487"/>
    </row>
    <row r="19" spans="1:17" ht="28.5" customHeight="1">
      <c r="A19" s="482" t="s">
        <v>458</v>
      </c>
      <c r="B19" s="483">
        <v>23704996</v>
      </c>
      <c r="C19" s="483">
        <v>23704996</v>
      </c>
      <c r="D19" s="483">
        <v>23704996</v>
      </c>
      <c r="E19" s="483">
        <v>23704996</v>
      </c>
      <c r="F19" s="483">
        <v>23704996</v>
      </c>
      <c r="G19" s="483">
        <v>23704996</v>
      </c>
      <c r="H19" s="483">
        <v>23704996</v>
      </c>
      <c r="I19" s="483">
        <v>23704996</v>
      </c>
      <c r="J19" s="483">
        <v>23704996</v>
      </c>
      <c r="K19" s="483">
        <v>23704996</v>
      </c>
      <c r="L19" s="483">
        <v>23704996</v>
      </c>
      <c r="M19" s="483">
        <v>23705006</v>
      </c>
      <c r="N19" s="632">
        <v>284459962</v>
      </c>
      <c r="O19" s="489"/>
      <c r="P19" s="487"/>
      <c r="Q19" s="487"/>
    </row>
    <row r="20" spans="1:17" ht="28.5" customHeight="1">
      <c r="A20" s="642" t="s">
        <v>199</v>
      </c>
      <c r="B20" s="483">
        <v>847917</v>
      </c>
      <c r="C20" s="483">
        <v>847917</v>
      </c>
      <c r="D20" s="483">
        <v>847917</v>
      </c>
      <c r="E20" s="483">
        <v>847917</v>
      </c>
      <c r="F20" s="483">
        <v>847917</v>
      </c>
      <c r="G20" s="483">
        <v>847917</v>
      </c>
      <c r="H20" s="483">
        <v>847917</v>
      </c>
      <c r="I20" s="483">
        <v>847917</v>
      </c>
      <c r="J20" s="483">
        <v>847917</v>
      </c>
      <c r="K20" s="483">
        <v>847917</v>
      </c>
      <c r="L20" s="483">
        <v>847917</v>
      </c>
      <c r="M20" s="483">
        <v>847913</v>
      </c>
      <c r="N20" s="633">
        <v>10175000</v>
      </c>
      <c r="O20" s="489"/>
      <c r="P20" s="487"/>
      <c r="Q20" s="487"/>
    </row>
    <row r="21" spans="1:17" ht="28.5" customHeight="1">
      <c r="A21" s="642" t="s">
        <v>459</v>
      </c>
      <c r="B21" s="483">
        <v>2063567</v>
      </c>
      <c r="C21" s="483">
        <v>2063567</v>
      </c>
      <c r="D21" s="483">
        <v>2063567</v>
      </c>
      <c r="E21" s="483">
        <v>2063567</v>
      </c>
      <c r="F21" s="483">
        <v>2063567</v>
      </c>
      <c r="G21" s="483">
        <v>2063567</v>
      </c>
      <c r="H21" s="483">
        <v>2063567</v>
      </c>
      <c r="I21" s="483">
        <v>2063567</v>
      </c>
      <c r="J21" s="483">
        <v>2063567</v>
      </c>
      <c r="K21" s="483">
        <v>2063567</v>
      </c>
      <c r="L21" s="483">
        <v>2063567</v>
      </c>
      <c r="M21" s="483">
        <v>2063567</v>
      </c>
      <c r="N21" s="633">
        <v>24762804</v>
      </c>
      <c r="O21" s="489"/>
      <c r="P21" s="487"/>
      <c r="Q21" s="487"/>
    </row>
    <row r="22" spans="1:17" ht="28.5" customHeight="1">
      <c r="A22" s="642" t="s">
        <v>460</v>
      </c>
      <c r="B22" s="483">
        <v>1407833</v>
      </c>
      <c r="C22" s="483">
        <v>1407833</v>
      </c>
      <c r="D22" s="483">
        <v>1407833</v>
      </c>
      <c r="E22" s="483">
        <v>1407833</v>
      </c>
      <c r="F22" s="483">
        <v>1407833</v>
      </c>
      <c r="G22" s="483">
        <v>1407833</v>
      </c>
      <c r="H22" s="483">
        <v>1407833</v>
      </c>
      <c r="I22" s="483">
        <v>1407833</v>
      </c>
      <c r="J22" s="483">
        <v>1407833</v>
      </c>
      <c r="K22" s="483">
        <v>1407833</v>
      </c>
      <c r="L22" s="483">
        <v>1407833</v>
      </c>
      <c r="M22" s="483">
        <v>1407837</v>
      </c>
      <c r="N22" s="633">
        <v>16894000</v>
      </c>
      <c r="O22" s="489"/>
      <c r="P22" s="487"/>
      <c r="Q22" s="487"/>
    </row>
    <row r="23" spans="1:17" ht="28.5" customHeight="1">
      <c r="A23" s="642" t="s">
        <v>44</v>
      </c>
      <c r="B23" s="483">
        <v>37260192</v>
      </c>
      <c r="C23" s="483">
        <v>37260192</v>
      </c>
      <c r="D23" s="483">
        <v>37260192</v>
      </c>
      <c r="E23" s="483">
        <v>37260192</v>
      </c>
      <c r="F23" s="483">
        <v>37260192</v>
      </c>
      <c r="G23" s="483">
        <v>37260192</v>
      </c>
      <c r="H23" s="483">
        <v>37260192</v>
      </c>
      <c r="I23" s="483">
        <v>37260192</v>
      </c>
      <c r="J23" s="483">
        <v>37260192</v>
      </c>
      <c r="K23" s="483">
        <v>37260192</v>
      </c>
      <c r="L23" s="483">
        <v>37260192</v>
      </c>
      <c r="M23" s="483">
        <v>37260197</v>
      </c>
      <c r="N23" s="633">
        <v>447122309</v>
      </c>
      <c r="O23" s="489"/>
      <c r="P23" s="487"/>
      <c r="Q23" s="487"/>
    </row>
    <row r="24" spans="1:17" ht="28.5" customHeight="1">
      <c r="A24" s="642" t="s">
        <v>48</v>
      </c>
      <c r="B24" s="483">
        <v>4746496</v>
      </c>
      <c r="C24" s="483">
        <v>4746496</v>
      </c>
      <c r="D24" s="483">
        <v>4746496</v>
      </c>
      <c r="E24" s="483">
        <v>4746496</v>
      </c>
      <c r="F24" s="483">
        <v>4746496</v>
      </c>
      <c r="G24" s="483">
        <v>4746496</v>
      </c>
      <c r="H24" s="483">
        <v>4746496</v>
      </c>
      <c r="I24" s="483">
        <v>4746496</v>
      </c>
      <c r="J24" s="483">
        <v>4746496</v>
      </c>
      <c r="K24" s="483">
        <v>4746496</v>
      </c>
      <c r="L24" s="483">
        <v>4746496</v>
      </c>
      <c r="M24" s="483">
        <v>4746501</v>
      </c>
      <c r="N24" s="633">
        <v>56957957</v>
      </c>
      <c r="O24" s="489"/>
      <c r="P24" s="487"/>
      <c r="Q24" s="487"/>
    </row>
    <row r="25" spans="1:17" ht="28.5" customHeight="1">
      <c r="A25" s="643" t="s">
        <v>549</v>
      </c>
      <c r="B25" s="483">
        <v>927828</v>
      </c>
      <c r="C25" s="483">
        <v>927828</v>
      </c>
      <c r="D25" s="483">
        <v>927828</v>
      </c>
      <c r="E25" s="483">
        <v>927828</v>
      </c>
      <c r="F25" s="483">
        <v>927828</v>
      </c>
      <c r="G25" s="483">
        <v>927828</v>
      </c>
      <c r="H25" s="483">
        <v>927828</v>
      </c>
      <c r="I25" s="483">
        <v>927828</v>
      </c>
      <c r="J25" s="483">
        <v>927828</v>
      </c>
      <c r="K25" s="483">
        <v>927828</v>
      </c>
      <c r="L25" s="483">
        <v>927828</v>
      </c>
      <c r="M25" s="483">
        <v>927833</v>
      </c>
      <c r="N25" s="634">
        <v>11133941</v>
      </c>
      <c r="O25" s="489"/>
      <c r="P25" s="487"/>
      <c r="Q25" s="487"/>
    </row>
    <row r="26" spans="1:17" ht="28.5" customHeight="1">
      <c r="A26" s="643" t="s">
        <v>550</v>
      </c>
      <c r="B26" s="483">
        <v>25680634</v>
      </c>
      <c r="C26" s="643">
        <v>25680634</v>
      </c>
      <c r="D26" s="483">
        <v>25680634</v>
      </c>
      <c r="E26" s="643">
        <v>25680634</v>
      </c>
      <c r="F26" s="483">
        <v>25680634</v>
      </c>
      <c r="G26" s="643">
        <v>25680634</v>
      </c>
      <c r="H26" s="483">
        <v>25680634</v>
      </c>
      <c r="I26" s="643">
        <v>25680634</v>
      </c>
      <c r="J26" s="483">
        <v>25680634</v>
      </c>
      <c r="K26" s="643">
        <v>25680634</v>
      </c>
      <c r="L26" s="483">
        <v>25680634</v>
      </c>
      <c r="M26" s="483">
        <v>25680630</v>
      </c>
      <c r="N26" s="634">
        <v>308167604</v>
      </c>
      <c r="O26" s="489"/>
      <c r="P26" s="487"/>
      <c r="Q26" s="487"/>
    </row>
    <row r="27" spans="1:17" ht="28.5" customHeight="1">
      <c r="A27" s="643" t="s">
        <v>638</v>
      </c>
      <c r="B27" s="483">
        <v>6198070</v>
      </c>
      <c r="C27" s="483">
        <v>6198070</v>
      </c>
      <c r="D27" s="483">
        <v>6198070</v>
      </c>
      <c r="E27" s="483">
        <v>6198070</v>
      </c>
      <c r="F27" s="483">
        <v>6198070</v>
      </c>
      <c r="G27" s="483">
        <v>6198070</v>
      </c>
      <c r="H27" s="483">
        <v>6198070</v>
      </c>
      <c r="I27" s="483">
        <v>6198070</v>
      </c>
      <c r="J27" s="483">
        <v>6198070</v>
      </c>
      <c r="K27" s="483">
        <v>6198070</v>
      </c>
      <c r="L27" s="483">
        <v>6198070</v>
      </c>
      <c r="M27" s="483">
        <v>6198067</v>
      </c>
      <c r="N27" s="634">
        <v>74376837</v>
      </c>
      <c r="O27" s="489"/>
      <c r="P27" s="487"/>
      <c r="Q27" s="487"/>
    </row>
    <row r="28" spans="1:17" ht="28.5" customHeight="1">
      <c r="A28" s="643" t="s">
        <v>614</v>
      </c>
      <c r="B28" s="483">
        <v>4402500</v>
      </c>
      <c r="C28" s="483">
        <v>4402500</v>
      </c>
      <c r="D28" s="483">
        <v>4402500</v>
      </c>
      <c r="E28" s="483">
        <v>4402500</v>
      </c>
      <c r="F28" s="483">
        <v>4402500</v>
      </c>
      <c r="G28" s="483">
        <v>4402500</v>
      </c>
      <c r="H28" s="483">
        <v>4402500</v>
      </c>
      <c r="I28" s="483">
        <v>4402500</v>
      </c>
      <c r="J28" s="483">
        <v>4402500</v>
      </c>
      <c r="K28" s="483">
        <v>4402500</v>
      </c>
      <c r="L28" s="483">
        <v>4402500</v>
      </c>
      <c r="M28" s="483">
        <v>4402500</v>
      </c>
      <c r="N28" s="634">
        <v>52830000</v>
      </c>
      <c r="O28" s="489"/>
      <c r="P28" s="487"/>
      <c r="Q28" s="487"/>
    </row>
    <row r="29" spans="1:17" ht="28.5" customHeight="1">
      <c r="A29" s="643" t="s">
        <v>67</v>
      </c>
      <c r="B29" s="483">
        <v>10181762</v>
      </c>
      <c r="C29" s="483">
        <v>10181762</v>
      </c>
      <c r="D29" s="483">
        <v>10181762</v>
      </c>
      <c r="E29" s="483">
        <v>10181762</v>
      </c>
      <c r="F29" s="483">
        <v>10181762</v>
      </c>
      <c r="G29" s="483">
        <v>10181762</v>
      </c>
      <c r="H29" s="483">
        <v>10181762</v>
      </c>
      <c r="I29" s="483">
        <v>10181762</v>
      </c>
      <c r="J29" s="483">
        <v>10181762</v>
      </c>
      <c r="K29" s="483">
        <v>10181762</v>
      </c>
      <c r="L29" s="483">
        <v>10181762</v>
      </c>
      <c r="M29" s="483">
        <v>10181765</v>
      </c>
      <c r="N29" s="633">
        <v>122181147</v>
      </c>
      <c r="O29" s="489"/>
      <c r="P29" s="487"/>
      <c r="Q29" s="487"/>
    </row>
    <row r="30" spans="1:17" ht="28.5" customHeight="1">
      <c r="A30" s="649" t="s">
        <v>461</v>
      </c>
      <c r="B30" s="647">
        <f t="shared" ref="B30:M30" si="1">SUM(B17:B29)</f>
        <v>147092369</v>
      </c>
      <c r="C30" s="647">
        <f t="shared" si="1"/>
        <v>147092369</v>
      </c>
      <c r="D30" s="647">
        <f t="shared" si="1"/>
        <v>147092369</v>
      </c>
      <c r="E30" s="647">
        <f t="shared" si="1"/>
        <v>147092369</v>
      </c>
      <c r="F30" s="647">
        <f t="shared" si="1"/>
        <v>147092369</v>
      </c>
      <c r="G30" s="647">
        <f t="shared" si="1"/>
        <v>147092369</v>
      </c>
      <c r="H30" s="647">
        <f t="shared" si="1"/>
        <v>147092369</v>
      </c>
      <c r="I30" s="647">
        <f t="shared" si="1"/>
        <v>147092369</v>
      </c>
      <c r="J30" s="647">
        <f t="shared" si="1"/>
        <v>147092369</v>
      </c>
      <c r="K30" s="647">
        <f t="shared" si="1"/>
        <v>147092369</v>
      </c>
      <c r="L30" s="647">
        <f t="shared" si="1"/>
        <v>147092369</v>
      </c>
      <c r="M30" s="647">
        <f t="shared" si="1"/>
        <v>147090850</v>
      </c>
      <c r="N30" s="650">
        <f>SUM(N17:N29)</f>
        <v>1765106909</v>
      </c>
      <c r="O30" s="489"/>
      <c r="P30" s="487"/>
      <c r="Q30" s="487"/>
    </row>
    <row r="31" spans="1:17" ht="18.75">
      <c r="N31" s="490"/>
    </row>
    <row r="33" spans="13:13">
      <c r="M33" s="491"/>
    </row>
  </sheetData>
  <sheetProtection selectLockedCells="1" selectUnlockedCells="1"/>
  <mergeCells count="2">
    <mergeCell ref="A2:N2"/>
    <mergeCell ref="A16:N16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51" firstPageNumber="0" orientation="landscape" horizontalDpi="300" verticalDpi="300" r:id="rId1"/>
  <headerFooter alignWithMargins="0">
    <oddHeader>&amp;L&amp;"Times New Roman,Normál"&amp;14Hegyeshalom Nagyközségi Önkormányzat&amp;C&amp;"Times New Roman,Normál"&amp;14Előirányzat felhasználási terv 2021.év&amp;R&amp;"Arial CE,Normál"&amp;12 11. számú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P63"/>
  <sheetViews>
    <sheetView topLeftCell="A19" zoomScaleNormal="100" workbookViewId="0">
      <selection activeCell="H1" sqref="H1:M1"/>
    </sheetView>
  </sheetViews>
  <sheetFormatPr defaultColWidth="8.5703125" defaultRowHeight="12.75"/>
  <cols>
    <col min="1" max="1" width="40.7109375" customWidth="1"/>
    <col min="2" max="7" width="0" hidden="1" customWidth="1"/>
    <col min="8" max="8" width="10.85546875" customWidth="1"/>
    <col min="9" max="9" width="6.140625" customWidth="1"/>
    <col min="10" max="10" width="12.140625" customWidth="1"/>
    <col min="11" max="11" width="29.5703125" customWidth="1"/>
    <col min="12" max="12" width="24.7109375" customWidth="1"/>
    <col min="13" max="13" width="26.28515625" customWidth="1"/>
  </cols>
  <sheetData>
    <row r="1" spans="1:16" ht="18.75">
      <c r="A1" s="492"/>
      <c r="B1" s="880" t="s">
        <v>462</v>
      </c>
      <c r="C1" s="880"/>
      <c r="D1" s="880"/>
      <c r="E1" s="880"/>
      <c r="F1" s="880"/>
      <c r="G1" s="880"/>
      <c r="H1" s="881" t="s">
        <v>631</v>
      </c>
      <c r="I1" s="881"/>
      <c r="J1" s="881"/>
      <c r="K1" s="881"/>
      <c r="L1" s="881"/>
      <c r="M1" s="881"/>
    </row>
    <row r="2" spans="1:16" ht="18.75">
      <c r="A2" s="492"/>
      <c r="B2" s="495"/>
      <c r="C2" s="496"/>
      <c r="D2" s="496"/>
      <c r="E2" s="496"/>
      <c r="F2" s="496"/>
      <c r="G2" s="497"/>
      <c r="H2" s="498"/>
      <c r="I2" s="499"/>
      <c r="J2" s="499"/>
      <c r="K2" s="499"/>
      <c r="L2" s="499"/>
      <c r="M2" s="500"/>
    </row>
    <row r="3" spans="1:16" ht="18.75">
      <c r="A3" s="501" t="s">
        <v>463</v>
      </c>
      <c r="B3" s="493" t="s">
        <v>464</v>
      </c>
      <c r="C3" s="493" t="s">
        <v>465</v>
      </c>
      <c r="D3" s="493" t="s">
        <v>466</v>
      </c>
      <c r="E3" s="493" t="s">
        <v>467</v>
      </c>
      <c r="F3" s="493" t="s">
        <v>468</v>
      </c>
      <c r="G3" s="502" t="s">
        <v>134</v>
      </c>
      <c r="H3" s="503" t="s">
        <v>464</v>
      </c>
      <c r="I3" s="493" t="s">
        <v>465</v>
      </c>
      <c r="J3" s="493" t="s">
        <v>466</v>
      </c>
      <c r="K3" s="493" t="s">
        <v>467</v>
      </c>
      <c r="L3" s="493" t="s">
        <v>468</v>
      </c>
      <c r="M3" s="494" t="s">
        <v>134</v>
      </c>
    </row>
    <row r="4" spans="1:16" ht="18.75">
      <c r="A4" s="334" t="s">
        <v>469</v>
      </c>
      <c r="B4" s="504"/>
      <c r="C4" s="334"/>
      <c r="D4" s="334"/>
      <c r="E4" s="148">
        <f>B4*C4*D4</f>
        <v>0</v>
      </c>
      <c r="F4" s="148">
        <f>E4*0.27</f>
        <v>0</v>
      </c>
      <c r="G4" s="505">
        <f>SUM(E4:F4)</f>
        <v>0</v>
      </c>
      <c r="H4" s="504">
        <v>123</v>
      </c>
      <c r="I4" s="334">
        <v>220</v>
      </c>
      <c r="J4" s="334">
        <v>365</v>
      </c>
      <c r="K4" s="506">
        <f>H4*I4*J4</f>
        <v>9876900</v>
      </c>
      <c r="L4" s="506">
        <v>1700319</v>
      </c>
      <c r="M4" s="507">
        <f>SUM(K4:L4)</f>
        <v>11577219</v>
      </c>
    </row>
    <row r="5" spans="1:16" ht="18.75">
      <c r="A5" s="334" t="s">
        <v>470</v>
      </c>
      <c r="B5" s="504"/>
      <c r="C5" s="334"/>
      <c r="D5" s="334"/>
      <c r="E5" s="148">
        <f>B5*C5*D5</f>
        <v>0</v>
      </c>
      <c r="F5" s="148">
        <f>E5*0.27</f>
        <v>0</v>
      </c>
      <c r="G5" s="505">
        <f>SUM(E5:F5)</f>
        <v>0</v>
      </c>
      <c r="H5" s="504"/>
      <c r="I5" s="334"/>
      <c r="J5" s="334"/>
      <c r="K5" s="506">
        <f>H5*I5*J5</f>
        <v>0</v>
      </c>
      <c r="L5" s="506"/>
      <c r="M5" s="507">
        <f>K5+L5</f>
        <v>0</v>
      </c>
    </row>
    <row r="6" spans="1:16" ht="18.75">
      <c r="A6" s="334"/>
      <c r="B6" s="504"/>
      <c r="C6" s="334"/>
      <c r="D6" s="334"/>
      <c r="E6" s="148">
        <f>B6*C6*D6</f>
        <v>0</v>
      </c>
      <c r="F6" s="148">
        <f>E6*0.27</f>
        <v>0</v>
      </c>
      <c r="G6" s="505">
        <f>SUM(E6:F6)</f>
        <v>0</v>
      </c>
      <c r="H6" s="504"/>
      <c r="I6" s="334"/>
      <c r="J6" s="334"/>
      <c r="K6" s="506">
        <f>H6*I6*J6</f>
        <v>0</v>
      </c>
      <c r="L6" s="506">
        <f>K6*0.27</f>
        <v>0</v>
      </c>
      <c r="M6" s="507">
        <f>SUM(K6:L6)</f>
        <v>0</v>
      </c>
    </row>
    <row r="7" spans="1:16" ht="18.75">
      <c r="A7" s="492" t="s">
        <v>471</v>
      </c>
      <c r="B7" s="508">
        <f>SUM(B4:B6)</f>
        <v>0</v>
      </c>
      <c r="C7" s="492"/>
      <c r="D7" s="492"/>
      <c r="E7" s="336">
        <f>SUM(E4:E6)</f>
        <v>0</v>
      </c>
      <c r="F7" s="336">
        <f>SUM(F4:F6)</f>
        <v>0</v>
      </c>
      <c r="G7" s="509">
        <f>SUM(G4:G6)</f>
        <v>0</v>
      </c>
      <c r="H7" s="508"/>
      <c r="I7" s="492"/>
      <c r="J7" s="492"/>
      <c r="K7" s="510">
        <f>SUM(K4:K6)</f>
        <v>9876900</v>
      </c>
      <c r="L7" s="510">
        <f>L4+L5</f>
        <v>1700319</v>
      </c>
      <c r="M7" s="511">
        <f>K7+L7</f>
        <v>11577219</v>
      </c>
    </row>
    <row r="8" spans="1:16" ht="18.75">
      <c r="A8" s="334" t="s">
        <v>472</v>
      </c>
      <c r="B8" s="504"/>
      <c r="C8" s="334"/>
      <c r="D8" s="334"/>
      <c r="E8" s="334"/>
      <c r="F8" s="334"/>
      <c r="G8" s="505"/>
      <c r="H8" s="504">
        <v>48</v>
      </c>
      <c r="I8" s="334">
        <v>185</v>
      </c>
      <c r="J8" s="334">
        <v>457</v>
      </c>
      <c r="K8" s="512">
        <f>(H8*I8*J8)</f>
        <v>4058160</v>
      </c>
      <c r="L8" s="512">
        <v>698611</v>
      </c>
      <c r="M8" s="507">
        <f>SUM(K8:L8)</f>
        <v>4756771</v>
      </c>
    </row>
    <row r="9" spans="1:16" ht="18.75">
      <c r="A9" s="334" t="s">
        <v>473</v>
      </c>
      <c r="B9" s="504"/>
      <c r="C9" s="334"/>
      <c r="D9" s="334"/>
      <c r="E9" s="148">
        <f>B9*C9*D9</f>
        <v>0</v>
      </c>
      <c r="F9" s="148">
        <f>E9*0.27</f>
        <v>0</v>
      </c>
      <c r="G9" s="505">
        <f>SUM(E9:F9)</f>
        <v>0</v>
      </c>
      <c r="H9" s="504">
        <v>19</v>
      </c>
      <c r="I9" s="334">
        <v>185</v>
      </c>
      <c r="J9" s="334">
        <v>502</v>
      </c>
      <c r="K9" s="506">
        <f>H9*I9*J9</f>
        <v>1764530</v>
      </c>
      <c r="L9" s="506">
        <v>303764</v>
      </c>
      <c r="M9" s="507">
        <f>SUM(K9:L9)</f>
        <v>2068294</v>
      </c>
    </row>
    <row r="10" spans="1:16" ht="18.75">
      <c r="A10" s="334" t="s">
        <v>474</v>
      </c>
      <c r="B10" s="504"/>
      <c r="C10" s="334"/>
      <c r="D10" s="334"/>
      <c r="E10" s="148">
        <f>B10*C10*D10</f>
        <v>0</v>
      </c>
      <c r="F10" s="148">
        <f>E10*0.27</f>
        <v>0</v>
      </c>
      <c r="G10" s="505">
        <f>SUM(E10:F10)</f>
        <v>0</v>
      </c>
      <c r="H10" s="504">
        <v>22</v>
      </c>
      <c r="I10" s="334">
        <v>185</v>
      </c>
      <c r="J10" s="334">
        <v>244</v>
      </c>
      <c r="K10" s="506">
        <f>H10*I10*J10</f>
        <v>993080</v>
      </c>
      <c r="L10" s="506">
        <v>170959</v>
      </c>
      <c r="M10" s="507">
        <f>K10+L10</f>
        <v>1164039</v>
      </c>
    </row>
    <row r="11" spans="1:16" ht="18.75">
      <c r="A11" s="334" t="s">
        <v>475</v>
      </c>
      <c r="B11" s="504"/>
      <c r="C11" s="334"/>
      <c r="D11" s="334"/>
      <c r="E11" s="148">
        <f>B11*C11*D11</f>
        <v>0</v>
      </c>
      <c r="F11" s="148">
        <f>E11*0.27</f>
        <v>0</v>
      </c>
      <c r="G11" s="505">
        <f>SUM(E11:F11)</f>
        <v>0</v>
      </c>
      <c r="H11" s="504">
        <v>22</v>
      </c>
      <c r="I11" s="334">
        <v>185</v>
      </c>
      <c r="J11" s="334">
        <v>277</v>
      </c>
      <c r="K11" s="506">
        <f>H11*I11*J11</f>
        <v>1127390</v>
      </c>
      <c r="L11" s="506">
        <v>194080</v>
      </c>
      <c r="M11" s="507">
        <f>SUM(K11:L11)</f>
        <v>1321470</v>
      </c>
    </row>
    <row r="12" spans="1:16" ht="18.75">
      <c r="A12" s="334"/>
      <c r="B12" s="504"/>
      <c r="C12" s="334"/>
      <c r="D12" s="334"/>
      <c r="E12" s="148">
        <f>B12*C12*D12</f>
        <v>0</v>
      </c>
      <c r="F12" s="148">
        <f>E12*0.27</f>
        <v>0</v>
      </c>
      <c r="G12" s="505">
        <f>SUM(E12:F12)</f>
        <v>0</v>
      </c>
      <c r="H12" s="504"/>
      <c r="I12" s="334"/>
      <c r="J12" s="334"/>
      <c r="K12" s="506">
        <f>H12*I12*J12</f>
        <v>0</v>
      </c>
      <c r="L12" s="506">
        <f>K12*0.27</f>
        <v>0</v>
      </c>
      <c r="M12" s="507">
        <f>SUM(K12:L12)</f>
        <v>0</v>
      </c>
    </row>
    <row r="13" spans="1:16" ht="18.75">
      <c r="A13" s="492" t="s">
        <v>476</v>
      </c>
      <c r="B13" s="508">
        <f>SUM(B9:B12)</f>
        <v>0</v>
      </c>
      <c r="C13" s="492"/>
      <c r="D13" s="492"/>
      <c r="E13" s="336">
        <f>SUM(E9:E12)</f>
        <v>0</v>
      </c>
      <c r="F13" s="336">
        <f>SUM(F9:F12)</f>
        <v>0</v>
      </c>
      <c r="G13" s="509">
        <f>SUM(G9:G12)</f>
        <v>0</v>
      </c>
      <c r="H13" s="508"/>
      <c r="I13" s="492"/>
      <c r="J13" s="492"/>
      <c r="K13" s="510">
        <f>SUM(K8:K12)</f>
        <v>7943160</v>
      </c>
      <c r="L13" s="510">
        <f>SUM(L8:L12)</f>
        <v>1367414</v>
      </c>
      <c r="M13" s="511">
        <f>K13+L13</f>
        <v>9310574</v>
      </c>
    </row>
    <row r="14" spans="1:16" ht="18.75">
      <c r="A14" s="334"/>
      <c r="B14" s="504"/>
      <c r="C14" s="334"/>
      <c r="D14" s="334"/>
      <c r="E14" s="334"/>
      <c r="F14" s="334"/>
      <c r="G14" s="505"/>
      <c r="H14" s="504"/>
      <c r="I14" s="334"/>
      <c r="J14" s="334"/>
      <c r="K14" s="513"/>
      <c r="L14" s="513"/>
      <c r="M14" s="507">
        <f>SUM(K14:L14)</f>
        <v>0</v>
      </c>
    </row>
    <row r="15" spans="1:16" ht="18.75">
      <c r="A15" s="334" t="s">
        <v>477</v>
      </c>
      <c r="B15" s="504"/>
      <c r="C15" s="334"/>
      <c r="D15" s="334"/>
      <c r="E15" s="148">
        <f>B15*C15*D15</f>
        <v>0</v>
      </c>
      <c r="F15" s="148">
        <f>E15*0.27</f>
        <v>0</v>
      </c>
      <c r="G15" s="505">
        <f>SUM(E15:F15)</f>
        <v>0</v>
      </c>
      <c r="H15" s="504">
        <v>12</v>
      </c>
      <c r="I15" s="334">
        <v>230</v>
      </c>
      <c r="J15" s="334">
        <v>373</v>
      </c>
      <c r="K15" s="506">
        <f>H15*I15*J15</f>
        <v>1029480</v>
      </c>
      <c r="L15" s="506">
        <v>177225</v>
      </c>
      <c r="M15" s="507">
        <f>K15+L15</f>
        <v>1206705</v>
      </c>
      <c r="P15" s="514"/>
    </row>
    <row r="16" spans="1:16" ht="18.75">
      <c r="A16" s="492" t="s">
        <v>478</v>
      </c>
      <c r="B16" s="508">
        <f>SUM(B15)</f>
        <v>0</v>
      </c>
      <c r="C16" s="508">
        <f>SUM(C15)</f>
        <v>0</v>
      </c>
      <c r="D16" s="508">
        <f>SUM(D15)</f>
        <v>0</v>
      </c>
      <c r="E16" s="508">
        <f>SUM(E15)</f>
        <v>0</v>
      </c>
      <c r="F16" s="508">
        <f>SUM(F15)</f>
        <v>0</v>
      </c>
      <c r="G16" s="509">
        <f>SUM(E16:F16)</f>
        <v>0</v>
      </c>
      <c r="H16" s="508">
        <v>12</v>
      </c>
      <c r="I16" s="508">
        <v>230</v>
      </c>
      <c r="J16" s="508">
        <f>SUM(J15)</f>
        <v>373</v>
      </c>
      <c r="K16" s="515">
        <f>SUM(K14:K15)</f>
        <v>1029480</v>
      </c>
      <c r="L16" s="516">
        <f>SUM(L14:L15)</f>
        <v>177225</v>
      </c>
      <c r="M16" s="511">
        <f>SUM(K16:L16)</f>
        <v>1206705</v>
      </c>
      <c r="P16" s="517"/>
    </row>
    <row r="17" spans="1:13" ht="18.75">
      <c r="A17" s="334"/>
      <c r="B17" s="504"/>
      <c r="C17" s="334"/>
      <c r="D17" s="334"/>
      <c r="E17" s="334"/>
      <c r="F17" s="334"/>
      <c r="G17" s="505"/>
      <c r="H17" s="504"/>
      <c r="I17" s="334"/>
      <c r="J17" s="334"/>
      <c r="K17" s="513"/>
      <c r="L17" s="513"/>
      <c r="M17" s="507"/>
    </row>
    <row r="18" spans="1:13" ht="18.75">
      <c r="A18" s="501"/>
      <c r="B18" s="504"/>
      <c r="C18" s="334"/>
      <c r="D18" s="334"/>
      <c r="E18" s="334"/>
      <c r="F18" s="334"/>
      <c r="G18" s="505"/>
      <c r="H18" s="504"/>
      <c r="I18" s="334"/>
      <c r="J18" s="334"/>
      <c r="K18" s="513"/>
      <c r="L18" s="513"/>
      <c r="M18" s="507"/>
    </row>
    <row r="19" spans="1:13" ht="18.75">
      <c r="A19" s="334"/>
      <c r="B19" s="504"/>
      <c r="C19" s="504"/>
      <c r="D19" s="334"/>
      <c r="E19" s="148">
        <f>B19*C19*D19</f>
        <v>0</v>
      </c>
      <c r="F19" s="148">
        <f>E19*0.27</f>
        <v>0</v>
      </c>
      <c r="G19" s="505">
        <f>SUM(E19:F19)</f>
        <v>0</v>
      </c>
      <c r="H19" s="504"/>
      <c r="I19" s="504"/>
      <c r="J19" s="334"/>
      <c r="K19" s="506">
        <f>H19*I19*J19</f>
        <v>0</v>
      </c>
      <c r="L19" s="506">
        <f>K19*0.27</f>
        <v>0</v>
      </c>
      <c r="M19" s="507">
        <f>SUM(K19:L19)</f>
        <v>0</v>
      </c>
    </row>
    <row r="20" spans="1:13" ht="18.75">
      <c r="A20" s="492" t="s">
        <v>479</v>
      </c>
      <c r="B20" s="508"/>
      <c r="C20" s="492"/>
      <c r="D20" s="492"/>
      <c r="E20" s="336">
        <f>B20*C20*D20</f>
        <v>0</v>
      </c>
      <c r="F20" s="336">
        <f>E20*0.27</f>
        <v>0</v>
      </c>
      <c r="G20" s="509">
        <f>SUM(E20:F20)</f>
        <v>0</v>
      </c>
      <c r="H20" s="508">
        <v>10</v>
      </c>
      <c r="I20" s="492">
        <v>220</v>
      </c>
      <c r="J20" s="492">
        <v>290</v>
      </c>
      <c r="K20" s="510">
        <f>H20*I20*J20</f>
        <v>638000</v>
      </c>
      <c r="L20" s="510">
        <v>102080</v>
      </c>
      <c r="M20" s="511">
        <f>K20+L20</f>
        <v>740080</v>
      </c>
    </row>
    <row r="21" spans="1:13" ht="18.75">
      <c r="A21" s="492"/>
      <c r="B21" s="508"/>
      <c r="C21" s="492"/>
      <c r="D21" s="492"/>
      <c r="E21" s="336"/>
      <c r="F21" s="336"/>
      <c r="G21" s="509"/>
      <c r="H21" s="508"/>
      <c r="I21" s="492"/>
      <c r="J21" s="492"/>
      <c r="K21" s="510"/>
      <c r="L21" s="510"/>
      <c r="M21" s="511">
        <f>K21+L21</f>
        <v>0</v>
      </c>
    </row>
    <row r="22" spans="1:13" ht="18.75">
      <c r="A22" s="518" t="s">
        <v>480</v>
      </c>
      <c r="B22" s="519"/>
      <c r="C22" s="520"/>
      <c r="D22" s="520"/>
      <c r="E22" s="521"/>
      <c r="F22" s="521"/>
      <c r="G22" s="522"/>
      <c r="H22" s="523">
        <v>10</v>
      </c>
      <c r="I22" s="518">
        <v>240</v>
      </c>
      <c r="J22" s="518">
        <v>290</v>
      </c>
      <c r="K22" s="524">
        <f>H22*I22*J22</f>
        <v>696000</v>
      </c>
      <c r="L22" s="524">
        <v>111360</v>
      </c>
      <c r="M22" s="525">
        <f>K22+L22</f>
        <v>807360</v>
      </c>
    </row>
    <row r="23" spans="1:13" ht="18.75">
      <c r="A23" s="526"/>
      <c r="B23" s="527">
        <v>0</v>
      </c>
      <c r="C23" s="526">
        <v>0</v>
      </c>
      <c r="D23" s="526">
        <v>0</v>
      </c>
      <c r="E23" s="528">
        <f>B23*C23*D23</f>
        <v>0</v>
      </c>
      <c r="F23" s="528">
        <f>E23*0.2</f>
        <v>0</v>
      </c>
      <c r="G23" s="529">
        <f>SUM(E23:F23)</f>
        <v>0</v>
      </c>
      <c r="H23" s="527"/>
      <c r="I23" s="526"/>
      <c r="J23" s="526"/>
      <c r="K23" s="530">
        <f>H23*I23*J23</f>
        <v>0</v>
      </c>
      <c r="L23" s="530">
        <f>K23*0.2</f>
        <v>0</v>
      </c>
      <c r="M23" s="531">
        <f>SUM(K23:L23)</f>
        <v>0</v>
      </c>
    </row>
    <row r="24" spans="1:13" ht="18.75">
      <c r="A24" s="532" t="s">
        <v>481</v>
      </c>
      <c r="B24" s="533">
        <f>SUM(B7,B13,B21,B23,B16)</f>
        <v>0</v>
      </c>
      <c r="C24" s="533"/>
      <c r="D24" s="533"/>
      <c r="E24" s="533">
        <f>SUM(E7,E13,E21,E23,E16)</f>
        <v>0</v>
      </c>
      <c r="F24" s="533">
        <f>SUM(F7,F13,F21,F23,F16)</f>
        <v>0</v>
      </c>
      <c r="G24" s="533">
        <f>SUM(G7,G13,G21,G23,G16)</f>
        <v>0</v>
      </c>
      <c r="H24" s="534"/>
      <c r="I24" s="533"/>
      <c r="J24" s="533"/>
      <c r="K24" s="535">
        <f>K7+K13+K16+K20+K21+K22</f>
        <v>20183540</v>
      </c>
      <c r="L24" s="535">
        <f>L7+L13+L16+L20+L21+L22</f>
        <v>3458398</v>
      </c>
      <c r="M24" s="535">
        <f>M7+M13+M16+M20+M21+M22</f>
        <v>23641938</v>
      </c>
    </row>
    <row r="25" spans="1:13" ht="18.75">
      <c r="A25" s="520"/>
      <c r="B25" s="519"/>
      <c r="C25" s="520"/>
      <c r="D25" s="520"/>
      <c r="E25" s="520"/>
      <c r="F25" s="520"/>
      <c r="G25" s="522"/>
      <c r="H25" s="519"/>
      <c r="I25" s="520"/>
      <c r="J25" s="520"/>
      <c r="K25" s="536"/>
      <c r="L25" s="536"/>
      <c r="M25" s="537"/>
    </row>
    <row r="26" spans="1:13" ht="18.75">
      <c r="A26" s="501" t="s">
        <v>463</v>
      </c>
      <c r="B26" s="504"/>
      <c r="C26" s="334"/>
      <c r="D26" s="334"/>
      <c r="E26" s="334"/>
      <c r="F26" s="334"/>
      <c r="G26" s="505"/>
      <c r="H26" s="504"/>
      <c r="I26" s="334"/>
      <c r="J26" s="334"/>
      <c r="K26" s="513"/>
      <c r="L26" s="513"/>
      <c r="M26" s="507"/>
    </row>
    <row r="27" spans="1:13" ht="18.75">
      <c r="A27" s="334" t="s">
        <v>469</v>
      </c>
      <c r="B27" s="504"/>
      <c r="C27" s="334"/>
      <c r="D27" s="334"/>
      <c r="E27" s="148">
        <f>B27*C27*D27</f>
        <v>0</v>
      </c>
      <c r="F27" s="148">
        <f t="shared" ref="F27:F32" si="0">E27*0.27</f>
        <v>0</v>
      </c>
      <c r="G27" s="505">
        <f t="shared" ref="G27:G33" si="1">SUM(E27:F27)</f>
        <v>0</v>
      </c>
      <c r="H27" s="504">
        <v>48</v>
      </c>
      <c r="I27" s="334">
        <v>220</v>
      </c>
      <c r="J27" s="334">
        <v>365</v>
      </c>
      <c r="K27" s="506">
        <f>H27*I27*J27</f>
        <v>3854400</v>
      </c>
      <c r="L27" s="506">
        <v>1040688</v>
      </c>
      <c r="M27" s="507">
        <f t="shared" ref="M27:M33" si="2">SUM(K27:L27)</f>
        <v>4895088</v>
      </c>
    </row>
    <row r="28" spans="1:13" ht="18.75">
      <c r="A28" s="146" t="s">
        <v>482</v>
      </c>
      <c r="B28" s="504"/>
      <c r="C28" s="334"/>
      <c r="D28" s="334"/>
      <c r="E28" s="148">
        <f>B28*C28*D28</f>
        <v>0</v>
      </c>
      <c r="F28" s="148">
        <f t="shared" si="0"/>
        <v>0</v>
      </c>
      <c r="G28" s="505">
        <f t="shared" si="1"/>
        <v>0</v>
      </c>
      <c r="H28" s="504"/>
      <c r="I28" s="334"/>
      <c r="J28" s="334"/>
      <c r="K28" s="506">
        <f>H28*I28*J28</f>
        <v>0</v>
      </c>
      <c r="L28" s="506"/>
      <c r="M28" s="507">
        <f t="shared" si="2"/>
        <v>0</v>
      </c>
    </row>
    <row r="29" spans="1:13" ht="18.75">
      <c r="A29" s="146" t="s">
        <v>483</v>
      </c>
      <c r="B29" s="504"/>
      <c r="C29" s="334"/>
      <c r="D29" s="334"/>
      <c r="E29" s="148">
        <f>B29*C29*D29</f>
        <v>0</v>
      </c>
      <c r="F29" s="148">
        <f t="shared" si="0"/>
        <v>0</v>
      </c>
      <c r="G29" s="505">
        <f t="shared" si="1"/>
        <v>0</v>
      </c>
      <c r="H29" s="504"/>
      <c r="I29" s="334"/>
      <c r="J29" s="334"/>
      <c r="K29" s="506">
        <f>H29*I29*J29</f>
        <v>0</v>
      </c>
      <c r="L29" s="506">
        <f>K29*0.27</f>
        <v>0</v>
      </c>
      <c r="M29" s="507">
        <f t="shared" si="2"/>
        <v>0</v>
      </c>
    </row>
    <row r="30" spans="1:13" ht="18.75">
      <c r="A30" s="146" t="s">
        <v>470</v>
      </c>
      <c r="B30" s="504"/>
      <c r="C30" s="334"/>
      <c r="D30" s="334"/>
      <c r="E30" s="148">
        <f>B30*C30*D30</f>
        <v>0</v>
      </c>
      <c r="F30" s="148">
        <f t="shared" si="0"/>
        <v>0</v>
      </c>
      <c r="G30" s="505">
        <f t="shared" si="1"/>
        <v>0</v>
      </c>
      <c r="H30" s="504"/>
      <c r="I30" s="334"/>
      <c r="J30" s="334"/>
      <c r="K30" s="506">
        <f>H30*I30*J30</f>
        <v>0</v>
      </c>
      <c r="L30" s="506"/>
      <c r="M30" s="507">
        <f t="shared" si="2"/>
        <v>0</v>
      </c>
    </row>
    <row r="31" spans="1:13" ht="18.75">
      <c r="A31" s="146" t="s">
        <v>484</v>
      </c>
      <c r="B31" s="504"/>
      <c r="C31" s="334"/>
      <c r="D31" s="334"/>
      <c r="E31" s="148">
        <f>B31*C31*D31</f>
        <v>0</v>
      </c>
      <c r="F31" s="148">
        <f t="shared" si="0"/>
        <v>0</v>
      </c>
      <c r="G31" s="505">
        <f t="shared" si="1"/>
        <v>0</v>
      </c>
      <c r="H31" s="504"/>
      <c r="I31" s="334"/>
      <c r="J31" s="334"/>
      <c r="K31" s="506"/>
      <c r="L31" s="506">
        <f>K31*0.27</f>
        <v>0</v>
      </c>
      <c r="M31" s="507">
        <f t="shared" si="2"/>
        <v>0</v>
      </c>
    </row>
    <row r="32" spans="1:13" ht="18.75">
      <c r="A32" s="334" t="s">
        <v>485</v>
      </c>
      <c r="B32" s="504"/>
      <c r="C32" s="334"/>
      <c r="D32" s="334"/>
      <c r="E32" s="148"/>
      <c r="F32" s="148">
        <f t="shared" si="0"/>
        <v>0</v>
      </c>
      <c r="G32" s="505">
        <f t="shared" si="1"/>
        <v>0</v>
      </c>
      <c r="H32" s="504">
        <v>75</v>
      </c>
      <c r="I32" s="334">
        <v>220</v>
      </c>
      <c r="J32" s="334">
        <v>365</v>
      </c>
      <c r="K32" s="506"/>
      <c r="L32" s="506">
        <f>K32*0.27</f>
        <v>0</v>
      </c>
      <c r="M32" s="507">
        <f t="shared" si="2"/>
        <v>0</v>
      </c>
    </row>
    <row r="33" spans="1:13" ht="18.75">
      <c r="A33" s="492" t="s">
        <v>486</v>
      </c>
      <c r="B33" s="508"/>
      <c r="C33" s="492"/>
      <c r="D33" s="492"/>
      <c r="E33" s="336"/>
      <c r="F33" s="336">
        <f>B33*C33*D33*0.25</f>
        <v>0</v>
      </c>
      <c r="G33" s="509">
        <f t="shared" si="1"/>
        <v>0</v>
      </c>
      <c r="H33" s="508"/>
      <c r="I33" s="492"/>
      <c r="J33" s="492"/>
      <c r="K33" s="510">
        <f>SUM(K27:K32)</f>
        <v>3854400</v>
      </c>
      <c r="L33" s="510">
        <f>K33*0.27</f>
        <v>1040688.0000000001</v>
      </c>
      <c r="M33" s="511">
        <f t="shared" si="2"/>
        <v>4895088</v>
      </c>
    </row>
    <row r="34" spans="1:13" ht="18.75">
      <c r="A34" s="538"/>
      <c r="B34" s="508">
        <f>SUM(B27:B33)</f>
        <v>0</v>
      </c>
      <c r="C34" s="492"/>
      <c r="D34" s="492"/>
      <c r="E34" s="336">
        <f>SUM(E27:E33)</f>
        <v>0</v>
      </c>
      <c r="F34" s="336">
        <f>SUM(F27:F33)</f>
        <v>0</v>
      </c>
      <c r="G34" s="509">
        <f>SUM(G27:G33)</f>
        <v>0</v>
      </c>
      <c r="H34" s="508"/>
      <c r="I34" s="492"/>
      <c r="J34" s="492"/>
      <c r="K34" s="510"/>
      <c r="L34" s="510"/>
      <c r="M34" s="511"/>
    </row>
    <row r="35" spans="1:13" ht="18.75">
      <c r="A35" s="334" t="s">
        <v>472</v>
      </c>
      <c r="B35" s="504"/>
      <c r="C35" s="334"/>
      <c r="D35" s="334"/>
      <c r="E35" s="148"/>
      <c r="F35" s="148"/>
      <c r="G35" s="505"/>
      <c r="H35" s="504">
        <v>23</v>
      </c>
      <c r="I35" s="334">
        <v>185</v>
      </c>
      <c r="J35" s="334">
        <v>457</v>
      </c>
      <c r="K35" s="506">
        <f>(H35*I35*J35)</f>
        <v>1944535</v>
      </c>
      <c r="L35" s="506">
        <v>525024</v>
      </c>
      <c r="M35" s="507">
        <f>K35+L35</f>
        <v>2469559</v>
      </c>
    </row>
    <row r="36" spans="1:13" ht="18.75">
      <c r="A36" s="334" t="s">
        <v>487</v>
      </c>
      <c r="B36" s="504"/>
      <c r="C36" s="334"/>
      <c r="D36" s="334"/>
      <c r="E36" s="148">
        <f>B36*C36*D36</f>
        <v>0</v>
      </c>
      <c r="F36" s="148">
        <f>E36*0.27</f>
        <v>0</v>
      </c>
      <c r="G36" s="505">
        <f>SUM(E36:F36)</f>
        <v>0</v>
      </c>
      <c r="H36" s="504">
        <v>12</v>
      </c>
      <c r="I36" s="334">
        <v>185</v>
      </c>
      <c r="J36" s="334">
        <v>228</v>
      </c>
      <c r="K36" s="506">
        <f>H36*I36*J36</f>
        <v>506160</v>
      </c>
      <c r="L36" s="506">
        <v>136663</v>
      </c>
      <c r="M36" s="507">
        <f>SUM(K36:L36)</f>
        <v>642823</v>
      </c>
    </row>
    <row r="37" spans="1:13" ht="18.75">
      <c r="A37" s="334" t="s">
        <v>488</v>
      </c>
      <c r="B37" s="504"/>
      <c r="C37" s="334"/>
      <c r="D37" s="334"/>
      <c r="E37" s="148"/>
      <c r="F37" s="148"/>
      <c r="G37" s="505"/>
      <c r="H37" s="504"/>
      <c r="I37" s="334">
        <v>186</v>
      </c>
      <c r="J37" s="334">
        <v>76</v>
      </c>
      <c r="K37" s="506">
        <f>(H37*I37*J37)</f>
        <v>0</v>
      </c>
      <c r="L37" s="506">
        <f t="shared" ref="L37:L45" si="3">K37*0.27</f>
        <v>0</v>
      </c>
      <c r="M37" s="507">
        <f>SUM(K37+L37)</f>
        <v>0</v>
      </c>
    </row>
    <row r="38" spans="1:13" ht="18.75">
      <c r="A38" s="334" t="s">
        <v>489</v>
      </c>
      <c r="B38" s="504"/>
      <c r="C38" s="334"/>
      <c r="D38" s="334"/>
      <c r="E38" s="148">
        <f>B38*C38*D38</f>
        <v>0</v>
      </c>
      <c r="F38" s="148">
        <f>E38*0.27</f>
        <v>0</v>
      </c>
      <c r="G38" s="505">
        <f>SUM(E38:F38)</f>
        <v>0</v>
      </c>
      <c r="H38" s="504">
        <v>13</v>
      </c>
      <c r="I38" s="334">
        <v>185</v>
      </c>
      <c r="J38" s="334">
        <v>457</v>
      </c>
      <c r="K38" s="506"/>
      <c r="L38" s="506">
        <f t="shared" si="3"/>
        <v>0</v>
      </c>
      <c r="M38" s="507">
        <f>SUM(K38:L38)</f>
        <v>0</v>
      </c>
    </row>
    <row r="39" spans="1:13" ht="18.75">
      <c r="A39" s="334" t="s">
        <v>473</v>
      </c>
      <c r="B39" s="504"/>
      <c r="C39" s="334"/>
      <c r="D39" s="334"/>
      <c r="E39" s="148">
        <f>B39*C39*D39</f>
        <v>0</v>
      </c>
      <c r="F39" s="148">
        <f>E39*0.27</f>
        <v>0</v>
      </c>
      <c r="G39" s="505">
        <f>SUM(E39:F39)</f>
        <v>0</v>
      </c>
      <c r="H39" s="504">
        <v>4</v>
      </c>
      <c r="I39" s="334">
        <v>185</v>
      </c>
      <c r="J39" s="334">
        <v>502</v>
      </c>
      <c r="K39" s="506">
        <f>H39*I39*J39</f>
        <v>371480</v>
      </c>
      <c r="L39" s="506">
        <v>100300</v>
      </c>
      <c r="M39" s="507">
        <f>K39+L39</f>
        <v>471780</v>
      </c>
    </row>
    <row r="40" spans="1:13" ht="18.75">
      <c r="A40" s="334" t="s">
        <v>490</v>
      </c>
      <c r="B40" s="504"/>
      <c r="C40" s="334"/>
      <c r="D40" s="334"/>
      <c r="E40" s="148">
        <f>B40*C40*D40</f>
        <v>0</v>
      </c>
      <c r="F40" s="148">
        <f>E40*0.27</f>
        <v>0</v>
      </c>
      <c r="G40" s="505">
        <f>SUM(E40:F40)</f>
        <v>0</v>
      </c>
      <c r="H40" s="504">
        <v>6</v>
      </c>
      <c r="I40" s="334">
        <v>185</v>
      </c>
      <c r="J40" s="334">
        <v>251</v>
      </c>
      <c r="K40" s="506">
        <f>H40*I40*J40</f>
        <v>278610</v>
      </c>
      <c r="L40" s="506">
        <v>75225</v>
      </c>
      <c r="M40" s="507">
        <f>SUM(K40:L40)</f>
        <v>353835</v>
      </c>
    </row>
    <row r="41" spans="1:13" ht="18.75">
      <c r="A41" s="334" t="s">
        <v>491</v>
      </c>
      <c r="B41" s="504"/>
      <c r="C41" s="334"/>
      <c r="D41" s="334"/>
      <c r="E41" s="148"/>
      <c r="F41" s="148"/>
      <c r="G41" s="505"/>
      <c r="H41" s="504"/>
      <c r="I41" s="334">
        <v>185</v>
      </c>
      <c r="J41" s="334">
        <v>87</v>
      </c>
      <c r="K41" s="506">
        <f>(H41*I41*J41)</f>
        <v>0</v>
      </c>
      <c r="L41" s="506">
        <f t="shared" si="3"/>
        <v>0</v>
      </c>
      <c r="M41" s="507">
        <f>SUM(K41:L41)</f>
        <v>0</v>
      </c>
    </row>
    <row r="42" spans="1:13" ht="18.75">
      <c r="A42" s="334" t="s">
        <v>492</v>
      </c>
      <c r="B42" s="504"/>
      <c r="C42" s="334"/>
      <c r="D42" s="334"/>
      <c r="E42" s="148">
        <f>B42*C42*D42</f>
        <v>0</v>
      </c>
      <c r="F42" s="148">
        <f>E42*0.27</f>
        <v>0</v>
      </c>
      <c r="G42" s="505">
        <f>SUM(E42:F42)</f>
        <v>0</v>
      </c>
      <c r="H42" s="504">
        <v>9</v>
      </c>
      <c r="I42" s="334">
        <v>185</v>
      </c>
      <c r="J42" s="334">
        <v>502</v>
      </c>
      <c r="K42" s="506"/>
      <c r="L42" s="506">
        <f t="shared" si="3"/>
        <v>0</v>
      </c>
      <c r="M42" s="507">
        <f>SUM(K42:L42)</f>
        <v>0</v>
      </c>
    </row>
    <row r="43" spans="1:13" ht="18.75">
      <c r="A43" s="334" t="s">
        <v>493</v>
      </c>
      <c r="B43" s="504"/>
      <c r="C43" s="334"/>
      <c r="D43" s="334"/>
      <c r="E43" s="148">
        <f>B43*C43*D43</f>
        <v>0</v>
      </c>
      <c r="F43" s="148">
        <f>E43*0.27</f>
        <v>0</v>
      </c>
      <c r="G43" s="505">
        <f>SUM(E43:F43)</f>
        <v>0</v>
      </c>
      <c r="H43" s="504">
        <v>14</v>
      </c>
      <c r="I43" s="334">
        <v>185</v>
      </c>
      <c r="J43" s="334">
        <v>244</v>
      </c>
      <c r="K43" s="506">
        <f>H43*I43*J43</f>
        <v>631960</v>
      </c>
      <c r="L43" s="506">
        <v>170629</v>
      </c>
      <c r="M43" s="507">
        <f>K43+L43</f>
        <v>802589</v>
      </c>
    </row>
    <row r="44" spans="1:13" ht="18.75">
      <c r="A44" s="334" t="s">
        <v>494</v>
      </c>
      <c r="B44" s="504"/>
      <c r="C44" s="334"/>
      <c r="D44" s="334"/>
      <c r="E44" s="148">
        <f>B44*C44*D44</f>
        <v>0</v>
      </c>
      <c r="F44" s="148">
        <f>E44*0.27</f>
        <v>0</v>
      </c>
      <c r="G44" s="505">
        <f>SUM(E44:F44)</f>
        <v>0</v>
      </c>
      <c r="H44" s="504">
        <v>6</v>
      </c>
      <c r="I44" s="334">
        <v>185</v>
      </c>
      <c r="J44" s="334">
        <v>122</v>
      </c>
      <c r="K44" s="506">
        <f>H44*I44*J44</f>
        <v>135420</v>
      </c>
      <c r="L44" s="506">
        <f t="shared" si="3"/>
        <v>36563.4</v>
      </c>
      <c r="M44" s="507">
        <f>SUM(K44:L44)</f>
        <v>171983.4</v>
      </c>
    </row>
    <row r="45" spans="1:13" ht="18.75">
      <c r="A45" s="334" t="s">
        <v>495</v>
      </c>
      <c r="B45" s="504"/>
      <c r="C45" s="334"/>
      <c r="D45" s="334"/>
      <c r="E45" s="148">
        <f>B45*C45*D45</f>
        <v>0</v>
      </c>
      <c r="F45" s="148">
        <f>E45*0.27</f>
        <v>0</v>
      </c>
      <c r="G45" s="505">
        <f>SUM(E45:F45)</f>
        <v>0</v>
      </c>
      <c r="H45" s="504">
        <v>2</v>
      </c>
      <c r="I45" s="334">
        <v>185</v>
      </c>
      <c r="J45" s="334">
        <v>244</v>
      </c>
      <c r="K45" s="506"/>
      <c r="L45" s="506">
        <f t="shared" si="3"/>
        <v>0</v>
      </c>
      <c r="M45" s="507">
        <f>SUM(K45:L45)</f>
        <v>0</v>
      </c>
    </row>
    <row r="46" spans="1:13" ht="18.75">
      <c r="A46" s="334" t="s">
        <v>496</v>
      </c>
      <c r="B46" s="504"/>
      <c r="C46" s="334"/>
      <c r="D46" s="334"/>
      <c r="E46" s="148"/>
      <c r="F46" s="148"/>
      <c r="G46" s="505">
        <f>SUM(E46:F46)</f>
        <v>0</v>
      </c>
      <c r="H46" s="504">
        <v>11</v>
      </c>
      <c r="I46" s="334">
        <v>185</v>
      </c>
      <c r="J46" s="334">
        <v>277</v>
      </c>
      <c r="K46" s="506">
        <f>H46*I46*J46</f>
        <v>563695</v>
      </c>
      <c r="L46" s="506">
        <v>152198</v>
      </c>
      <c r="M46" s="507">
        <f>SUM(K46:L46)</f>
        <v>715893</v>
      </c>
    </row>
    <row r="47" spans="1:13" ht="18.75">
      <c r="A47" s="334" t="s">
        <v>497</v>
      </c>
      <c r="B47" s="508">
        <f>SUM(B36:B46)</f>
        <v>0</v>
      </c>
      <c r="C47" s="492"/>
      <c r="D47" s="492"/>
      <c r="E47" s="336">
        <f>SUM(E36:E46)</f>
        <v>0</v>
      </c>
      <c r="F47" s="336">
        <f>SUM(F36:F46)</f>
        <v>0</v>
      </c>
      <c r="G47" s="509">
        <f>SUM(G36:G46)</f>
        <v>0</v>
      </c>
      <c r="H47" s="504">
        <v>10</v>
      </c>
      <c r="I47" s="334">
        <v>185</v>
      </c>
      <c r="J47" s="334">
        <v>139</v>
      </c>
      <c r="K47" s="506">
        <f>(H47*I47*J47)</f>
        <v>257150</v>
      </c>
      <c r="L47" s="506">
        <v>69430</v>
      </c>
      <c r="M47" s="507">
        <f>SUM(K47:L47)</f>
        <v>326580</v>
      </c>
    </row>
    <row r="48" spans="1:13" ht="18.75">
      <c r="A48" s="334" t="s">
        <v>498</v>
      </c>
      <c r="B48" s="504"/>
      <c r="C48" s="334"/>
      <c r="D48" s="334"/>
      <c r="E48" s="334"/>
      <c r="F48" s="334"/>
      <c r="G48" s="505"/>
      <c r="H48" s="504">
        <v>1</v>
      </c>
      <c r="I48" s="334">
        <v>185</v>
      </c>
      <c r="J48" s="334">
        <v>277</v>
      </c>
      <c r="K48" s="513"/>
      <c r="L48" s="513"/>
      <c r="M48" s="507"/>
    </row>
    <row r="49" spans="1:13" ht="18.75">
      <c r="A49" s="538" t="s">
        <v>499</v>
      </c>
      <c r="B49" s="508"/>
      <c r="C49" s="492"/>
      <c r="D49" s="492"/>
      <c r="E49" s="336">
        <f>B49*C49*D49</f>
        <v>0</v>
      </c>
      <c r="F49" s="336">
        <f>E49*0.27</f>
        <v>0</v>
      </c>
      <c r="G49" s="509">
        <f t="shared" ref="G49:G54" si="4">SUM(E49:F49)</f>
        <v>0</v>
      </c>
      <c r="H49" s="508"/>
      <c r="I49" s="492"/>
      <c r="J49" s="492"/>
      <c r="K49" s="539">
        <f>SUM(K35:K48)</f>
        <v>4689010</v>
      </c>
      <c r="L49" s="510">
        <f>SUM(L35:L48)</f>
        <v>1266032.3999999999</v>
      </c>
      <c r="M49" s="511">
        <f t="shared" ref="M49:M54" si="5">SUM(K49:L49)</f>
        <v>5955042.4000000004</v>
      </c>
    </row>
    <row r="50" spans="1:13" ht="18.75">
      <c r="A50" s="492"/>
      <c r="B50" s="508">
        <f>SUM(B49)</f>
        <v>0</v>
      </c>
      <c r="C50" s="508">
        <f>SUM(C49)</f>
        <v>0</v>
      </c>
      <c r="D50" s="508">
        <f>SUM(D49)</f>
        <v>0</v>
      </c>
      <c r="E50" s="508">
        <f>SUM(E49)</f>
        <v>0</v>
      </c>
      <c r="F50" s="508">
        <f>SUM(F49)</f>
        <v>0</v>
      </c>
      <c r="G50" s="509">
        <f t="shared" si="4"/>
        <v>0</v>
      </c>
      <c r="H50" s="508"/>
      <c r="I50" s="508"/>
      <c r="J50" s="508"/>
      <c r="K50" s="515"/>
      <c r="L50" s="515"/>
      <c r="M50" s="511">
        <f t="shared" si="5"/>
        <v>0</v>
      </c>
    </row>
    <row r="51" spans="1:13" ht="18.75">
      <c r="A51" s="334" t="s">
        <v>500</v>
      </c>
      <c r="B51" s="504"/>
      <c r="C51" s="334"/>
      <c r="D51" s="334"/>
      <c r="E51" s="334"/>
      <c r="F51" s="334"/>
      <c r="G51" s="505">
        <f t="shared" si="4"/>
        <v>0</v>
      </c>
      <c r="H51" s="504">
        <v>9</v>
      </c>
      <c r="I51" s="334">
        <v>230</v>
      </c>
      <c r="J51" s="334">
        <v>373</v>
      </c>
      <c r="K51" s="513">
        <f>(H51*J51*I51)</f>
        <v>772110</v>
      </c>
      <c r="L51" s="513">
        <v>208470</v>
      </c>
      <c r="M51" s="507">
        <f t="shared" si="5"/>
        <v>980580</v>
      </c>
    </row>
    <row r="52" spans="1:13" ht="18.75">
      <c r="A52" s="334" t="s">
        <v>501</v>
      </c>
      <c r="B52" s="504"/>
      <c r="C52" s="334"/>
      <c r="D52" s="334"/>
      <c r="E52" s="334"/>
      <c r="F52" s="334"/>
      <c r="G52" s="505">
        <f t="shared" si="4"/>
        <v>0</v>
      </c>
      <c r="H52" s="504"/>
      <c r="I52" s="334">
        <v>235</v>
      </c>
      <c r="J52" s="334">
        <v>122</v>
      </c>
      <c r="K52" s="506">
        <f>(H52*I52*J52)</f>
        <v>0</v>
      </c>
      <c r="L52" s="506">
        <f>K52*0.27</f>
        <v>0</v>
      </c>
      <c r="M52" s="507">
        <f t="shared" si="5"/>
        <v>0</v>
      </c>
    </row>
    <row r="53" spans="1:13" ht="18.75">
      <c r="A53" s="334" t="s">
        <v>502</v>
      </c>
      <c r="B53" s="504"/>
      <c r="C53" s="504"/>
      <c r="D53" s="334"/>
      <c r="E53" s="148">
        <f>B53*C53*D53</f>
        <v>0</v>
      </c>
      <c r="F53" s="148">
        <f>E53*0.27</f>
        <v>0</v>
      </c>
      <c r="G53" s="505">
        <f t="shared" si="4"/>
        <v>0</v>
      </c>
      <c r="H53" s="504">
        <v>3</v>
      </c>
      <c r="I53" s="146">
        <v>230</v>
      </c>
      <c r="J53" s="334">
        <v>373</v>
      </c>
      <c r="K53" s="506" t="s">
        <v>120</v>
      </c>
      <c r="L53" s="506" t="s">
        <v>120</v>
      </c>
      <c r="M53" s="507">
        <f t="shared" si="5"/>
        <v>0</v>
      </c>
    </row>
    <row r="54" spans="1:13" ht="18.75">
      <c r="A54" s="492" t="s">
        <v>503</v>
      </c>
      <c r="B54" s="508"/>
      <c r="C54" s="492"/>
      <c r="D54" s="492"/>
      <c r="E54" s="336">
        <f>B54*C54*D54</f>
        <v>0</v>
      </c>
      <c r="F54" s="336">
        <f>E54*0.27</f>
        <v>0</v>
      </c>
      <c r="G54" s="509">
        <f t="shared" si="4"/>
        <v>0</v>
      </c>
      <c r="H54" s="508">
        <f>SUM(H51:H53)</f>
        <v>12</v>
      </c>
      <c r="I54" s="492"/>
      <c r="J54" s="492"/>
      <c r="K54" s="510">
        <f>SUM(K51:K53)</f>
        <v>772110</v>
      </c>
      <c r="L54" s="510">
        <f>K54*0.27</f>
        <v>208469.7</v>
      </c>
      <c r="M54" s="511">
        <f t="shared" si="5"/>
        <v>980579.7</v>
      </c>
    </row>
    <row r="55" spans="1:13" ht="18.75">
      <c r="A55" s="540"/>
      <c r="B55" s="508">
        <f>SUM(B53:B54)</f>
        <v>0</v>
      </c>
      <c r="C55" s="492"/>
      <c r="D55" s="492"/>
      <c r="E55" s="336">
        <f>SUM(E53:E54)</f>
        <v>0</v>
      </c>
      <c r="F55" s="336">
        <f>SUM(F53:F54)</f>
        <v>0</v>
      </c>
      <c r="G55" s="509">
        <f>SUM(G53:G54)</f>
        <v>0</v>
      </c>
      <c r="H55" s="508"/>
      <c r="I55" s="492"/>
      <c r="J55" s="492"/>
      <c r="K55" s="510">
        <f>SUM(K50)</f>
        <v>0</v>
      </c>
      <c r="L55" s="510"/>
      <c r="M55" s="511"/>
    </row>
    <row r="56" spans="1:13" ht="18.75">
      <c r="A56" s="540" t="s">
        <v>479</v>
      </c>
      <c r="B56" s="508"/>
      <c r="C56" s="492"/>
      <c r="D56" s="492"/>
      <c r="E56" s="336"/>
      <c r="F56" s="336"/>
      <c r="G56" s="509"/>
      <c r="H56" s="508">
        <v>10</v>
      </c>
      <c r="I56" s="492">
        <v>220</v>
      </c>
      <c r="J56" s="492">
        <v>512</v>
      </c>
      <c r="K56" s="510">
        <f>(H56*I56*J56)</f>
        <v>1126400</v>
      </c>
      <c r="L56" s="510">
        <f>K56*0.27</f>
        <v>304128</v>
      </c>
      <c r="M56" s="511">
        <f>SUM(K56:L56)</f>
        <v>1430528</v>
      </c>
    </row>
    <row r="57" spans="1:13" ht="18.75">
      <c r="A57" s="334"/>
      <c r="B57" s="504"/>
      <c r="C57" s="334"/>
      <c r="D57" s="334"/>
      <c r="E57" s="148">
        <f>B57*C57*D57</f>
        <v>0</v>
      </c>
      <c r="F57" s="148">
        <f>E57*0.27</f>
        <v>0</v>
      </c>
      <c r="G57" s="509">
        <f>SUM(E57+F57)</f>
        <v>0</v>
      </c>
      <c r="H57" s="508"/>
      <c r="I57" s="492"/>
      <c r="J57" s="492"/>
      <c r="K57" s="510">
        <f>H57*I57*J57</f>
        <v>0</v>
      </c>
      <c r="L57" s="510">
        <f>K57*0.27</f>
        <v>0</v>
      </c>
      <c r="M57" s="511">
        <f>SUM(K57+L57)</f>
        <v>0</v>
      </c>
    </row>
    <row r="58" spans="1:13" ht="18.75">
      <c r="A58" s="492"/>
      <c r="B58" s="508"/>
      <c r="C58" s="492"/>
      <c r="D58" s="492"/>
      <c r="E58" s="336">
        <f>B58*C58*D58</f>
        <v>0</v>
      </c>
      <c r="F58" s="336">
        <f>E58*0.27</f>
        <v>0</v>
      </c>
      <c r="G58" s="509">
        <f>SUM(E58+F58)</f>
        <v>0</v>
      </c>
      <c r="H58" s="508"/>
      <c r="I58" s="492"/>
      <c r="J58" s="492"/>
      <c r="K58" s="510">
        <f>H58*I58*J58</f>
        <v>0</v>
      </c>
      <c r="L58" s="510">
        <f>K58*0.27</f>
        <v>0</v>
      </c>
      <c r="M58" s="511">
        <f>SUM(K58+L58)</f>
        <v>0</v>
      </c>
    </row>
    <row r="59" spans="1:13" ht="18.75">
      <c r="A59" s="492"/>
      <c r="B59" s="508"/>
      <c r="C59" s="492"/>
      <c r="D59" s="492"/>
      <c r="E59" s="336"/>
      <c r="F59" s="336"/>
      <c r="G59" s="509"/>
      <c r="H59" s="508"/>
      <c r="I59" s="492"/>
      <c r="J59" s="492"/>
      <c r="K59" s="510"/>
      <c r="L59" s="510"/>
      <c r="M59" s="511"/>
    </row>
    <row r="60" spans="1:13" ht="18.75">
      <c r="A60" s="526" t="s">
        <v>480</v>
      </c>
      <c r="B60" s="527"/>
      <c r="C60" s="526"/>
      <c r="D60" s="526"/>
      <c r="E60" s="528"/>
      <c r="F60" s="528"/>
      <c r="G60" s="529"/>
      <c r="H60" s="527">
        <v>10</v>
      </c>
      <c r="I60" s="526">
        <v>240</v>
      </c>
      <c r="J60" s="526">
        <v>827</v>
      </c>
      <c r="K60" s="530">
        <f>H60*I60*J60</f>
        <v>1984800</v>
      </c>
      <c r="L60" s="530">
        <v>535896</v>
      </c>
      <c r="M60" s="531">
        <f>K60+L60</f>
        <v>2520696</v>
      </c>
    </row>
    <row r="61" spans="1:13" ht="18.75">
      <c r="A61" s="526"/>
      <c r="B61" s="527"/>
      <c r="C61" s="526"/>
      <c r="D61" s="526"/>
      <c r="E61" s="528"/>
      <c r="F61" s="528"/>
      <c r="G61" s="529"/>
      <c r="H61" s="527"/>
      <c r="I61" s="526"/>
      <c r="J61" s="526"/>
      <c r="K61" s="530"/>
      <c r="L61" s="530"/>
      <c r="M61" s="531"/>
    </row>
    <row r="62" spans="1:13" ht="18.75">
      <c r="A62" s="532" t="s">
        <v>504</v>
      </c>
      <c r="B62" s="532">
        <f>SUM(B34,B47,B55,B58,B50,B57)</f>
        <v>0</v>
      </c>
      <c r="C62" s="532"/>
      <c r="D62" s="532"/>
      <c r="E62" s="532">
        <f>SUM(E34,E47,E55,E58,E50,E57)</f>
        <v>0</v>
      </c>
      <c r="F62" s="541">
        <f>SUM(F34,F47,F55,F58,F50,F57)</f>
        <v>0</v>
      </c>
      <c r="G62" s="542">
        <f>SUM(G34,G47,G55,G58,G50,G57)</f>
        <v>0</v>
      </c>
      <c r="H62" s="532"/>
      <c r="I62" s="532"/>
      <c r="J62" s="532"/>
      <c r="K62" s="535">
        <f>K33+K49+K54+K56+K57+K60</f>
        <v>12426720</v>
      </c>
      <c r="L62" s="535">
        <f>L33+L49+L54+L56+L57+L60</f>
        <v>3355214.1</v>
      </c>
      <c r="M62" s="535">
        <f>M33+M49+M54+M56+M57+M60</f>
        <v>15781934.1</v>
      </c>
    </row>
    <row r="63" spans="1:13">
      <c r="K63" s="543"/>
      <c r="L63" s="543"/>
      <c r="M63" s="544"/>
    </row>
  </sheetData>
  <sheetProtection selectLockedCells="1" selectUnlockedCells="1"/>
  <mergeCells count="2">
    <mergeCell ref="B1:G1"/>
    <mergeCell ref="H1:M1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58" firstPageNumber="0" orientation="portrait" horizontalDpi="300" verticalDpi="300" r:id="rId1"/>
  <headerFooter alignWithMargins="0">
    <oddHeader>&amp;L&amp;"Times New Roman,Normál"&amp;14Hegyeshalom Nagyközségi Önkormányzat&amp;C&amp;"Times New Roman,Normál"&amp;14Élelmezési  kiadások és bevételek 2020. évi terv &amp;R&amp;"Times New Roman,Normál"&amp;12 12. mellékletAdatok: Ft-ban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18"/>
  <sheetViews>
    <sheetView view="pageLayout" zoomScaleNormal="100" workbookViewId="0">
      <selection activeCell="C16" sqref="C16"/>
    </sheetView>
  </sheetViews>
  <sheetFormatPr defaultColWidth="8.5703125" defaultRowHeight="12.75"/>
  <cols>
    <col min="1" max="1" width="12.5703125" customWidth="1"/>
    <col min="2" max="2" width="32.42578125" customWidth="1"/>
    <col min="3" max="3" width="43.5703125" customWidth="1"/>
  </cols>
  <sheetData>
    <row r="1" spans="1:7" ht="18">
      <c r="A1" s="882" t="s">
        <v>505</v>
      </c>
      <c r="B1" s="882"/>
      <c r="C1" s="882"/>
    </row>
    <row r="2" spans="1:7">
      <c r="A2" s="883" t="s">
        <v>633</v>
      </c>
      <c r="B2" s="883"/>
      <c r="C2" s="883"/>
    </row>
    <row r="3" spans="1:7">
      <c r="A3" s="545"/>
      <c r="B3" s="545"/>
      <c r="C3" s="545"/>
    </row>
    <row r="7" spans="1:7">
      <c r="A7" s="546"/>
      <c r="B7" s="546"/>
      <c r="C7" s="547" t="s">
        <v>554</v>
      </c>
    </row>
    <row r="8" spans="1:7">
      <c r="A8" s="548" t="s">
        <v>506</v>
      </c>
      <c r="B8" s="548" t="s">
        <v>507</v>
      </c>
      <c r="C8" s="548" t="s">
        <v>634</v>
      </c>
    </row>
    <row r="9" spans="1:7">
      <c r="A9" s="549"/>
      <c r="B9" s="550"/>
      <c r="C9" s="551"/>
    </row>
    <row r="10" spans="1:7">
      <c r="A10" s="552" t="s">
        <v>508</v>
      </c>
      <c r="B10" s="553" t="s">
        <v>509</v>
      </c>
      <c r="C10" s="554"/>
    </row>
    <row r="11" spans="1:7">
      <c r="A11" s="555" t="s">
        <v>510</v>
      </c>
      <c r="B11" s="556" t="s">
        <v>511</v>
      </c>
      <c r="C11" s="557">
        <v>189318912</v>
      </c>
    </row>
    <row r="12" spans="1:7">
      <c r="A12" s="555"/>
      <c r="B12" s="556"/>
      <c r="C12" s="557"/>
      <c r="G12" s="558"/>
    </row>
    <row r="13" spans="1:7">
      <c r="A13" s="555"/>
      <c r="B13" s="556"/>
      <c r="C13" s="557"/>
      <c r="G13" s="558"/>
    </row>
    <row r="14" spans="1:7">
      <c r="A14" s="555" t="s">
        <v>512</v>
      </c>
      <c r="B14" s="556" t="s">
        <v>194</v>
      </c>
      <c r="C14" s="557">
        <v>1128776528</v>
      </c>
    </row>
    <row r="15" spans="1:7">
      <c r="A15" s="555"/>
      <c r="B15" s="556"/>
      <c r="C15" s="557"/>
    </row>
    <row r="16" spans="1:7">
      <c r="A16" s="559" t="s">
        <v>513</v>
      </c>
      <c r="B16" s="556" t="s">
        <v>514</v>
      </c>
      <c r="C16" s="557">
        <v>132867580</v>
      </c>
      <c r="G16" s="558"/>
    </row>
    <row r="17" spans="1:3">
      <c r="A17" s="555"/>
      <c r="B17" s="556"/>
      <c r="C17" s="557"/>
    </row>
    <row r="18" spans="1:3">
      <c r="A18" s="555" t="s">
        <v>568</v>
      </c>
      <c r="B18" s="556" t="s">
        <v>567</v>
      </c>
      <c r="C18" s="736">
        <v>5976285</v>
      </c>
    </row>
  </sheetData>
  <sheetProtection selectLockedCells="1" selectUnlockedCells="1"/>
  <mergeCells count="2">
    <mergeCell ref="A1:C1"/>
    <mergeCell ref="A2:C2"/>
  </mergeCells>
  <phoneticPr fontId="56" type="noConversion"/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25"/>
  <sheetViews>
    <sheetView view="pageLayout" zoomScaleNormal="100" workbookViewId="0">
      <selection activeCell="F22" sqref="F22"/>
    </sheetView>
  </sheetViews>
  <sheetFormatPr defaultColWidth="8.5703125" defaultRowHeight="12.75"/>
  <cols>
    <col min="1" max="1" width="6.28515625" customWidth="1"/>
    <col min="2" max="2" width="33.28515625" customWidth="1"/>
    <col min="3" max="4" width="13" customWidth="1"/>
    <col min="5" max="5" width="12.28515625" customWidth="1"/>
  </cols>
  <sheetData>
    <row r="1" spans="1:7">
      <c r="A1" s="560"/>
      <c r="B1" s="561" t="s">
        <v>515</v>
      </c>
      <c r="C1" s="562"/>
      <c r="D1" s="562"/>
      <c r="E1" s="562"/>
      <c r="F1" s="562"/>
      <c r="G1" s="562"/>
    </row>
    <row r="2" spans="1:7">
      <c r="A2" s="560"/>
      <c r="B2" s="560"/>
      <c r="C2" s="562"/>
      <c r="D2" s="562"/>
      <c r="E2" s="563" t="s">
        <v>555</v>
      </c>
      <c r="F2" s="562"/>
      <c r="G2" s="562"/>
    </row>
    <row r="3" spans="1:7" ht="15.75">
      <c r="A3" s="564"/>
      <c r="B3" s="884"/>
      <c r="C3" s="885" t="s">
        <v>105</v>
      </c>
      <c r="D3" s="885"/>
      <c r="E3" s="885"/>
      <c r="F3" s="885"/>
      <c r="G3" s="565"/>
    </row>
    <row r="4" spans="1:7" ht="15.75">
      <c r="A4" s="566"/>
      <c r="B4" s="884"/>
      <c r="C4" s="885" t="s">
        <v>194</v>
      </c>
      <c r="D4" s="885"/>
      <c r="E4" s="885"/>
      <c r="F4" s="567" t="s">
        <v>516</v>
      </c>
      <c r="G4" s="568"/>
    </row>
    <row r="5" spans="1:7" ht="26.25">
      <c r="A5" s="566"/>
      <c r="B5" s="569"/>
      <c r="C5" s="570" t="s">
        <v>552</v>
      </c>
      <c r="D5" s="627" t="s">
        <v>517</v>
      </c>
      <c r="E5" s="571" t="s">
        <v>553</v>
      </c>
      <c r="F5" s="572"/>
      <c r="G5" s="568"/>
    </row>
    <row r="6" spans="1:7" ht="15.75">
      <c r="A6" s="573"/>
      <c r="B6" s="574" t="s">
        <v>511</v>
      </c>
      <c r="C6" s="574"/>
      <c r="D6" s="574"/>
      <c r="E6" s="575">
        <v>30</v>
      </c>
      <c r="F6" s="576">
        <v>30</v>
      </c>
      <c r="G6" s="577"/>
    </row>
    <row r="7" spans="1:7" ht="15.75">
      <c r="A7" s="573"/>
      <c r="B7" s="574" t="s">
        <v>514</v>
      </c>
      <c r="C7" s="574"/>
      <c r="D7" s="574">
        <v>21</v>
      </c>
      <c r="E7" s="575"/>
      <c r="F7" s="576">
        <v>21</v>
      </c>
      <c r="G7" s="577"/>
    </row>
    <row r="8" spans="1:7" ht="15.75">
      <c r="A8" s="573"/>
      <c r="B8" s="574" t="s">
        <v>194</v>
      </c>
      <c r="C8" s="575">
        <v>7</v>
      </c>
      <c r="D8" s="575">
        <v>1</v>
      </c>
      <c r="E8" s="575">
        <v>6</v>
      </c>
      <c r="F8" s="576">
        <v>13</v>
      </c>
      <c r="G8" s="577"/>
    </row>
    <row r="9" spans="1:7" ht="15.75">
      <c r="A9" s="573"/>
      <c r="B9" s="574" t="s">
        <v>567</v>
      </c>
      <c r="C9" s="575">
        <v>1</v>
      </c>
      <c r="D9" s="575"/>
      <c r="E9" s="575"/>
      <c r="F9" s="576">
        <v>1</v>
      </c>
      <c r="G9" s="577"/>
    </row>
    <row r="10" spans="1:7" ht="15.75">
      <c r="A10" s="573"/>
      <c r="B10" s="574"/>
      <c r="C10" s="575"/>
      <c r="D10" s="575"/>
      <c r="E10" s="575"/>
      <c r="F10" s="576"/>
      <c r="G10" s="577"/>
    </row>
    <row r="11" spans="1:7" ht="15.75">
      <c r="A11" s="573"/>
      <c r="B11" s="574"/>
      <c r="C11" s="575"/>
      <c r="D11" s="575"/>
      <c r="E11" s="575"/>
      <c r="F11" s="576"/>
      <c r="G11" s="577"/>
    </row>
    <row r="12" spans="1:7" ht="15.75">
      <c r="A12" s="573"/>
      <c r="B12" s="578"/>
      <c r="C12" s="575"/>
      <c r="D12" s="575"/>
      <c r="E12" s="575"/>
      <c r="F12" s="576"/>
      <c r="G12" s="577"/>
    </row>
    <row r="13" spans="1:7" ht="15.75">
      <c r="A13" s="573"/>
      <c r="B13" s="574"/>
      <c r="C13" s="575"/>
      <c r="D13" s="575"/>
      <c r="E13" s="575"/>
      <c r="F13" s="576"/>
      <c r="G13" s="577"/>
    </row>
    <row r="14" spans="1:7" ht="15.75">
      <c r="A14" s="573"/>
      <c r="B14" s="574"/>
      <c r="C14" s="574"/>
      <c r="D14" s="574"/>
      <c r="E14" s="574"/>
      <c r="F14" s="576"/>
      <c r="G14" s="577"/>
    </row>
    <row r="15" spans="1:7" ht="15.75">
      <c r="A15" s="573"/>
      <c r="B15" s="579"/>
      <c r="C15" s="579"/>
      <c r="D15" s="579"/>
      <c r="E15" s="579"/>
      <c r="F15" s="576"/>
      <c r="G15" s="577"/>
    </row>
    <row r="16" spans="1:7" ht="15.75">
      <c r="A16" s="573"/>
      <c r="B16" s="579"/>
      <c r="C16" s="579"/>
      <c r="D16" s="579"/>
      <c r="E16" s="579"/>
      <c r="F16" s="576"/>
      <c r="G16" s="577"/>
    </row>
    <row r="17" spans="1:7" ht="15.75">
      <c r="A17" s="573"/>
      <c r="B17" s="574"/>
      <c r="C17" s="575"/>
      <c r="D17" s="575"/>
      <c r="E17" s="575"/>
      <c r="F17" s="576"/>
      <c r="G17" s="577"/>
    </row>
    <row r="18" spans="1:7" ht="15.75">
      <c r="A18" s="573"/>
      <c r="B18" s="574"/>
      <c r="C18" s="574"/>
      <c r="D18" s="574"/>
      <c r="E18" s="574"/>
      <c r="F18" s="576"/>
      <c r="G18" s="577"/>
    </row>
    <row r="19" spans="1:7" ht="15.75">
      <c r="A19" s="573"/>
      <c r="B19" s="579"/>
      <c r="C19" s="579"/>
      <c r="D19" s="579"/>
      <c r="E19" s="579"/>
      <c r="F19" s="576"/>
      <c r="G19" s="577"/>
    </row>
    <row r="20" spans="1:7" ht="15.75">
      <c r="A20" s="573"/>
      <c r="B20" s="580"/>
      <c r="C20" s="580"/>
      <c r="D20" s="580"/>
      <c r="E20" s="580"/>
      <c r="F20" s="576"/>
      <c r="G20" s="577"/>
    </row>
    <row r="21" spans="1:7">
      <c r="A21" s="560"/>
      <c r="B21" s="581" t="s">
        <v>446</v>
      </c>
      <c r="C21" s="567">
        <v>8</v>
      </c>
      <c r="D21" s="567">
        <v>22</v>
      </c>
      <c r="E21" s="567">
        <v>36</v>
      </c>
      <c r="F21" s="567">
        <v>65</v>
      </c>
      <c r="G21" s="568"/>
    </row>
    <row r="22" spans="1:7">
      <c r="A22" s="560"/>
      <c r="B22" s="560"/>
      <c r="C22" s="562"/>
      <c r="D22" s="562"/>
      <c r="E22" s="562"/>
      <c r="F22" s="562"/>
      <c r="G22" s="562"/>
    </row>
    <row r="23" spans="1:7">
      <c r="A23" s="562"/>
      <c r="B23" s="562"/>
      <c r="C23" s="562"/>
      <c r="D23" s="562"/>
      <c r="E23" s="562"/>
      <c r="F23" s="562"/>
      <c r="G23" s="562"/>
    </row>
    <row r="24" spans="1:7">
      <c r="A24" s="562"/>
      <c r="B24" s="562"/>
      <c r="C24" s="562"/>
      <c r="D24" s="562"/>
      <c r="E24" s="562"/>
      <c r="F24" s="562"/>
      <c r="G24" s="562"/>
    </row>
    <row r="25" spans="1:7">
      <c r="A25" s="562"/>
      <c r="B25" s="562"/>
      <c r="C25" s="562"/>
      <c r="D25" s="562"/>
      <c r="E25" s="562"/>
      <c r="F25" s="562"/>
      <c r="G25" s="562"/>
    </row>
  </sheetData>
  <sheetProtection selectLockedCells="1" selectUnlockedCells="1"/>
  <mergeCells count="3">
    <mergeCell ref="B3:B4"/>
    <mergeCell ref="C3:F3"/>
    <mergeCell ref="C4:E4"/>
  </mergeCells>
  <phoneticPr fontId="56" type="noConversion"/>
  <pageMargins left="0.7" right="0.7" top="0.75" bottom="0.75" header="0.3" footer="0.51180555555555551"/>
  <pageSetup paperSize="9" firstPageNumber="0" orientation="portrait" horizontalDpi="300" verticalDpi="300" r:id="rId1"/>
  <headerFooter alignWithMargins="0">
    <oddHeader>&amp;C&amp;"Arial CE,Normál"Hegyeshalom Nagyközségi Önkormányzat
2021.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F44"/>
  <sheetViews>
    <sheetView view="pageLayout" topLeftCell="A10" zoomScaleNormal="100" workbookViewId="0">
      <selection activeCell="F44" sqref="F44"/>
    </sheetView>
  </sheetViews>
  <sheetFormatPr defaultColWidth="8.5703125" defaultRowHeight="12.75"/>
  <cols>
    <col min="1" max="1" width="31.7109375" customWidth="1"/>
    <col min="2" max="2" width="13.140625" customWidth="1"/>
    <col min="3" max="3" width="12.42578125" customWidth="1"/>
    <col min="4" max="4" width="12.7109375" customWidth="1"/>
    <col min="5" max="5" width="12.5703125" customWidth="1"/>
  </cols>
  <sheetData>
    <row r="1" spans="1:6">
      <c r="A1" s="886" t="s">
        <v>673</v>
      </c>
      <c r="B1" s="886"/>
      <c r="C1" s="886"/>
      <c r="D1" s="886"/>
      <c r="E1" s="886"/>
      <c r="F1" s="886"/>
    </row>
    <row r="2" spans="1:6">
      <c r="A2" s="886" t="s">
        <v>518</v>
      </c>
      <c r="B2" s="886"/>
      <c r="C2" s="886"/>
      <c r="D2" s="886"/>
      <c r="E2" s="886"/>
      <c r="F2" s="886"/>
    </row>
    <row r="3" spans="1:6">
      <c r="E3" s="582" t="s">
        <v>556</v>
      </c>
      <c r="F3" s="582"/>
    </row>
    <row r="4" spans="1:6">
      <c r="E4" s="583" t="s">
        <v>557</v>
      </c>
      <c r="F4" s="582"/>
    </row>
    <row r="5" spans="1:6">
      <c r="A5" s="584"/>
      <c r="B5" s="585">
        <v>2021</v>
      </c>
      <c r="C5" s="585">
        <v>2022</v>
      </c>
      <c r="D5" s="585">
        <v>2023</v>
      </c>
      <c r="E5" s="585">
        <v>2024</v>
      </c>
    </row>
    <row r="6" spans="1:6">
      <c r="A6" s="553" t="s">
        <v>519</v>
      </c>
      <c r="B6" s="586">
        <v>85914031</v>
      </c>
      <c r="C6" s="586">
        <v>70000000</v>
      </c>
      <c r="D6" s="586">
        <v>70000000</v>
      </c>
      <c r="E6" s="586">
        <v>70000000</v>
      </c>
    </row>
    <row r="7" spans="1:6">
      <c r="A7" s="556" t="s">
        <v>520</v>
      </c>
      <c r="B7" s="587">
        <v>10608081</v>
      </c>
      <c r="C7" s="587">
        <v>25000000</v>
      </c>
      <c r="D7" s="587">
        <v>25000000</v>
      </c>
      <c r="E7" s="587">
        <v>25000000</v>
      </c>
    </row>
    <row r="8" spans="1:6">
      <c r="A8" s="556" t="s">
        <v>566</v>
      </c>
      <c r="B8" s="587">
        <v>35553138</v>
      </c>
      <c r="C8" s="587">
        <v>36000000</v>
      </c>
      <c r="D8" s="587">
        <v>36000000</v>
      </c>
      <c r="E8" s="587">
        <v>36000000</v>
      </c>
    </row>
    <row r="9" spans="1:6">
      <c r="A9" s="556" t="s">
        <v>448</v>
      </c>
      <c r="B9" s="587">
        <v>278348536</v>
      </c>
      <c r="C9" s="587">
        <v>280000000</v>
      </c>
      <c r="D9" s="587">
        <v>282000000</v>
      </c>
      <c r="E9" s="587">
        <v>284000000</v>
      </c>
    </row>
    <row r="10" spans="1:6">
      <c r="A10" s="588"/>
      <c r="B10" s="589">
        <v>0</v>
      </c>
      <c r="C10" s="589"/>
      <c r="D10" s="589"/>
      <c r="E10" s="589"/>
    </row>
    <row r="11" spans="1:6">
      <c r="A11" s="590" t="s">
        <v>521</v>
      </c>
      <c r="B11" s="591">
        <f>SUM(B6:B10)</f>
        <v>410423786</v>
      </c>
      <c r="C11" s="591">
        <f>SUM(C6:C10)</f>
        <v>411000000</v>
      </c>
      <c r="D11" s="591">
        <f>SUM(D6:D10)</f>
        <v>413000000</v>
      </c>
      <c r="E11" s="591">
        <f>SUM(E6:E10)</f>
        <v>415000000</v>
      </c>
    </row>
    <row r="12" spans="1:6">
      <c r="A12" s="553" t="s">
        <v>522</v>
      </c>
      <c r="B12" s="586">
        <v>100000000</v>
      </c>
      <c r="C12" s="586">
        <v>70000000</v>
      </c>
      <c r="D12" s="586">
        <v>80000000</v>
      </c>
      <c r="E12" s="586">
        <v>70000000</v>
      </c>
    </row>
    <row r="13" spans="1:6">
      <c r="A13" s="556"/>
      <c r="B13" s="587"/>
      <c r="C13" s="587"/>
      <c r="D13" s="587"/>
      <c r="E13" s="587"/>
    </row>
    <row r="14" spans="1:6">
      <c r="A14" s="556" t="s">
        <v>406</v>
      </c>
      <c r="B14" s="587"/>
      <c r="C14" s="587"/>
      <c r="D14" s="587"/>
      <c r="E14" s="587"/>
    </row>
    <row r="15" spans="1:6">
      <c r="A15" s="592" t="s">
        <v>598</v>
      </c>
      <c r="B15" s="593">
        <v>260000000</v>
      </c>
      <c r="C15" s="593"/>
      <c r="D15" s="593"/>
      <c r="E15" s="593"/>
    </row>
    <row r="16" spans="1:6">
      <c r="A16" s="590" t="s">
        <v>523</v>
      </c>
      <c r="B16" s="591">
        <f>SUM(B12:B15)</f>
        <v>360000000</v>
      </c>
      <c r="C16" s="591">
        <f>SUM(C12:C15)</f>
        <v>70000000</v>
      </c>
      <c r="D16" s="591">
        <f>SUM(D12:D15)</f>
        <v>80000000</v>
      </c>
      <c r="E16" s="591">
        <f>SUM(E12:E15)</f>
        <v>70000000</v>
      </c>
    </row>
    <row r="17" spans="1:5">
      <c r="A17" s="553" t="s">
        <v>524</v>
      </c>
      <c r="B17" s="586">
        <v>308000000</v>
      </c>
      <c r="C17" s="586">
        <v>317240000</v>
      </c>
      <c r="D17" s="586">
        <v>329929000</v>
      </c>
      <c r="E17" s="586">
        <v>339827000</v>
      </c>
    </row>
    <row r="18" spans="1:5">
      <c r="A18" s="556" t="s">
        <v>525</v>
      </c>
      <c r="B18" s="587">
        <v>207000000</v>
      </c>
      <c r="C18" s="587">
        <v>250000000</v>
      </c>
      <c r="D18" s="587">
        <v>260000000</v>
      </c>
      <c r="E18" s="587">
        <v>270000000</v>
      </c>
    </row>
    <row r="19" spans="1:5">
      <c r="A19" s="556" t="s">
        <v>526</v>
      </c>
      <c r="B19" s="587">
        <v>28000000</v>
      </c>
      <c r="C19" s="587">
        <v>28500000</v>
      </c>
      <c r="D19" s="587">
        <v>29000000</v>
      </c>
      <c r="E19" s="587">
        <v>29300000</v>
      </c>
    </row>
    <row r="20" spans="1:5">
      <c r="A20" s="556" t="s">
        <v>527</v>
      </c>
      <c r="B20" s="587">
        <v>0</v>
      </c>
      <c r="C20" s="587">
        <v>19500000</v>
      </c>
      <c r="D20" s="587">
        <v>19600000</v>
      </c>
      <c r="E20" s="587">
        <v>19800000</v>
      </c>
    </row>
    <row r="21" spans="1:5">
      <c r="A21" s="592" t="s">
        <v>528</v>
      </c>
      <c r="B21" s="593">
        <v>65000000</v>
      </c>
      <c r="C21" s="593">
        <v>44500000</v>
      </c>
      <c r="D21" s="593">
        <v>44500000</v>
      </c>
      <c r="E21" s="593">
        <v>44500000</v>
      </c>
    </row>
    <row r="22" spans="1:5">
      <c r="A22" s="592" t="s">
        <v>453</v>
      </c>
      <c r="B22" s="593">
        <v>0</v>
      </c>
      <c r="C22" s="593">
        <v>0</v>
      </c>
      <c r="D22" s="593">
        <v>0</v>
      </c>
      <c r="E22" s="593">
        <v>0</v>
      </c>
    </row>
    <row r="23" spans="1:5">
      <c r="A23" s="592" t="s">
        <v>529</v>
      </c>
      <c r="B23" s="593">
        <v>8000000</v>
      </c>
      <c r="C23" s="593">
        <v>8000000</v>
      </c>
      <c r="D23" s="593">
        <v>8000000</v>
      </c>
      <c r="E23" s="593">
        <v>8000000</v>
      </c>
    </row>
    <row r="24" spans="1:5">
      <c r="A24" s="592" t="s">
        <v>454</v>
      </c>
      <c r="B24" s="593">
        <v>378515519</v>
      </c>
      <c r="C24" s="593">
        <v>130000000</v>
      </c>
      <c r="D24" s="593">
        <v>130000000</v>
      </c>
      <c r="E24" s="593">
        <v>130000000</v>
      </c>
    </row>
    <row r="25" spans="1:5">
      <c r="A25" s="592" t="s">
        <v>530</v>
      </c>
      <c r="B25" s="589">
        <v>308167604</v>
      </c>
      <c r="C25" s="589">
        <v>283000000</v>
      </c>
      <c r="D25" s="589">
        <v>283000000</v>
      </c>
      <c r="E25" s="589">
        <v>283000000</v>
      </c>
    </row>
    <row r="26" spans="1:5">
      <c r="A26" s="590" t="s">
        <v>531</v>
      </c>
      <c r="B26" s="591">
        <f>SUM(B11+B16+B17+B24+B25)</f>
        <v>1765106909</v>
      </c>
      <c r="C26" s="591">
        <f>SUM(C11+C16+C17+C24+C25)</f>
        <v>1211240000</v>
      </c>
      <c r="D26" s="591">
        <f>SUM(D11+D16+D17+D24+D25)</f>
        <v>1235929000</v>
      </c>
      <c r="E26" s="591">
        <f>SUM(E11+E16+E17+E24+E25)</f>
        <v>1237827000</v>
      </c>
    </row>
    <row r="27" spans="1:5" hidden="1">
      <c r="A27" s="590"/>
      <c r="B27" s="594"/>
      <c r="C27" s="594"/>
      <c r="D27" s="594"/>
      <c r="E27" s="594"/>
    </row>
    <row r="28" spans="1:5" hidden="1">
      <c r="A28" s="590"/>
      <c r="B28" s="594"/>
      <c r="C28" s="594"/>
      <c r="D28" s="594"/>
      <c r="E28" s="594"/>
    </row>
    <row r="29" spans="1:5" hidden="1">
      <c r="A29" s="590" t="s">
        <v>532</v>
      </c>
      <c r="B29" s="594">
        <f>SUM(B26:B28)</f>
        <v>1765106909</v>
      </c>
      <c r="C29" s="594"/>
      <c r="D29" s="594"/>
      <c r="E29" s="594"/>
    </row>
    <row r="30" spans="1:5">
      <c r="A30" s="595"/>
      <c r="B30" s="596"/>
      <c r="C30" s="596"/>
      <c r="D30" s="596"/>
      <c r="E30" s="596"/>
    </row>
    <row r="31" spans="1:5">
      <c r="A31" s="584" t="s">
        <v>100</v>
      </c>
      <c r="B31" s="585">
        <v>2021</v>
      </c>
      <c r="C31" s="585">
        <v>2022</v>
      </c>
      <c r="D31" s="585">
        <v>2023</v>
      </c>
      <c r="E31" s="585">
        <v>2024</v>
      </c>
    </row>
    <row r="32" spans="1:5">
      <c r="A32" s="597" t="s">
        <v>12</v>
      </c>
      <c r="B32" s="598">
        <v>306230838</v>
      </c>
      <c r="C32" s="598">
        <v>310000000</v>
      </c>
      <c r="D32" s="598">
        <v>310000000</v>
      </c>
      <c r="E32" s="598">
        <v>310000000</v>
      </c>
    </row>
    <row r="33" spans="1:5">
      <c r="A33" s="599" t="s">
        <v>457</v>
      </c>
      <c r="B33" s="600">
        <v>49814510</v>
      </c>
      <c r="C33" s="600">
        <v>50000000</v>
      </c>
      <c r="D33" s="600">
        <v>50000000</v>
      </c>
      <c r="E33" s="600">
        <v>50000000</v>
      </c>
    </row>
    <row r="34" spans="1:5">
      <c r="A34" s="599" t="s">
        <v>533</v>
      </c>
      <c r="B34" s="600">
        <v>284459962</v>
      </c>
      <c r="C34" s="600">
        <v>238546174</v>
      </c>
      <c r="D34" s="600">
        <v>250000000</v>
      </c>
      <c r="E34" s="600">
        <v>260000000</v>
      </c>
    </row>
    <row r="35" spans="1:5">
      <c r="A35" s="601" t="s">
        <v>534</v>
      </c>
      <c r="B35" s="600">
        <v>10175000</v>
      </c>
      <c r="C35" s="600">
        <v>11500000</v>
      </c>
      <c r="D35" s="600">
        <v>11500000</v>
      </c>
      <c r="E35" s="600">
        <v>11500000</v>
      </c>
    </row>
    <row r="36" spans="1:5">
      <c r="A36" s="601" t="s">
        <v>535</v>
      </c>
      <c r="B36" s="600">
        <v>24762804</v>
      </c>
      <c r="C36" s="600">
        <v>7500000</v>
      </c>
      <c r="D36" s="600">
        <v>7500000</v>
      </c>
      <c r="E36" s="600">
        <v>7500000</v>
      </c>
    </row>
    <row r="37" spans="1:5">
      <c r="A37" s="601" t="s">
        <v>536</v>
      </c>
      <c r="B37" s="600">
        <v>16894000</v>
      </c>
      <c r="C37" s="600">
        <v>15000000</v>
      </c>
      <c r="D37" s="600">
        <v>15000000</v>
      </c>
      <c r="E37" s="600">
        <v>15000000</v>
      </c>
    </row>
    <row r="38" spans="1:5">
      <c r="A38" s="652" t="s">
        <v>549</v>
      </c>
      <c r="B38" s="600">
        <v>11133941</v>
      </c>
      <c r="C38" s="600">
        <v>11500000</v>
      </c>
      <c r="D38" s="600">
        <v>11500000</v>
      </c>
      <c r="E38" s="600">
        <v>11500000</v>
      </c>
    </row>
    <row r="39" spans="1:5">
      <c r="A39" s="601" t="s">
        <v>537</v>
      </c>
      <c r="B39" s="600">
        <v>504080266</v>
      </c>
      <c r="C39" s="600">
        <v>65000000</v>
      </c>
      <c r="D39" s="600">
        <v>65000000</v>
      </c>
      <c r="E39" s="600">
        <v>65000000</v>
      </c>
    </row>
    <row r="40" spans="1:5">
      <c r="A40" s="652" t="s">
        <v>550</v>
      </c>
      <c r="B40" s="600">
        <v>308167604</v>
      </c>
      <c r="C40" s="600">
        <v>300000000</v>
      </c>
      <c r="D40" s="600">
        <v>300000000</v>
      </c>
      <c r="E40" s="600">
        <v>300000000</v>
      </c>
    </row>
    <row r="41" spans="1:5">
      <c r="A41" s="652" t="s">
        <v>638</v>
      </c>
      <c r="B41" s="600">
        <v>74376837</v>
      </c>
      <c r="C41" s="600">
        <v>74000000</v>
      </c>
      <c r="D41" s="600">
        <v>74000000</v>
      </c>
      <c r="E41" s="600">
        <v>74000000</v>
      </c>
    </row>
    <row r="42" spans="1:5">
      <c r="A42" s="601" t="s">
        <v>614</v>
      </c>
      <c r="B42" s="600">
        <v>52830000</v>
      </c>
      <c r="C42" s="600">
        <v>52830000</v>
      </c>
      <c r="D42" s="600">
        <v>52830000</v>
      </c>
      <c r="E42" s="600">
        <v>52830000</v>
      </c>
    </row>
    <row r="43" spans="1:5">
      <c r="A43" s="601" t="s">
        <v>538</v>
      </c>
      <c r="B43" s="600">
        <v>122181147</v>
      </c>
      <c r="C43" s="600">
        <v>75363826</v>
      </c>
      <c r="D43" s="600">
        <v>88599000</v>
      </c>
      <c r="E43" s="600">
        <v>80497000</v>
      </c>
    </row>
    <row r="44" spans="1:5">
      <c r="A44" s="594" t="s">
        <v>539</v>
      </c>
      <c r="B44" s="594">
        <f>SUM(B32:B43)</f>
        <v>1765106909</v>
      </c>
      <c r="C44" s="594">
        <f>SUM(C32:C43)</f>
        <v>1211240000</v>
      </c>
      <c r="D44" s="594">
        <f>SUM(D32:D43)</f>
        <v>1235929000</v>
      </c>
      <c r="E44" s="594">
        <f>SUM(E32:E43)</f>
        <v>1237827000</v>
      </c>
    </row>
  </sheetData>
  <sheetProtection selectLockedCells="1" selectUnlockedCells="1"/>
  <mergeCells count="2">
    <mergeCell ref="A1:F1"/>
    <mergeCell ref="A2:F2"/>
  </mergeCells>
  <phoneticPr fontId="56" type="noConversion"/>
  <pageMargins left="0.7" right="0.7" top="0.75" bottom="0.75" header="0.3" footer="0.51180555555555551"/>
  <pageSetup paperSize="9" scale="94" firstPageNumber="0" orientation="portrait" horizontalDpi="300" verticalDpi="300" r:id="rId1"/>
  <headerFooter alignWithMargins="0">
    <oddHeader>&amp;C&amp;"Arial CE,Normál"Hegyeshalom Nagyközségi Önkormányzat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26"/>
  <sheetViews>
    <sheetView zoomScaleNormal="100" workbookViewId="0">
      <selection activeCell="B24" sqref="B24"/>
    </sheetView>
  </sheetViews>
  <sheetFormatPr defaultRowHeight="12.75"/>
  <cols>
    <col min="1" max="1" width="40.140625" customWidth="1"/>
    <col min="2" max="2" width="23.28515625" customWidth="1"/>
    <col min="3" max="3" width="20.85546875" customWidth="1"/>
    <col min="4" max="4" width="16.85546875" customWidth="1"/>
    <col min="5" max="5" width="19.5703125" customWidth="1"/>
    <col min="6" max="6" width="14.85546875" customWidth="1"/>
  </cols>
  <sheetData>
    <row r="1" spans="1:10">
      <c r="A1" s="887" t="s">
        <v>600</v>
      </c>
      <c r="B1" s="887"/>
      <c r="C1" s="887"/>
      <c r="D1" s="887"/>
      <c r="E1" s="887"/>
      <c r="F1" s="887"/>
      <c r="G1" s="887"/>
      <c r="H1" s="887"/>
      <c r="I1" s="887"/>
      <c r="J1" s="887"/>
    </row>
    <row r="2" spans="1:10">
      <c r="A2" s="886" t="s">
        <v>601</v>
      </c>
      <c r="B2" s="886"/>
      <c r="C2" s="886"/>
      <c r="D2" s="886"/>
      <c r="E2" s="886"/>
      <c r="F2" s="886"/>
      <c r="G2" s="886"/>
      <c r="H2" s="886"/>
      <c r="I2" s="886"/>
      <c r="J2" s="886"/>
    </row>
    <row r="3" spans="1:10">
      <c r="A3" s="886" t="s">
        <v>602</v>
      </c>
      <c r="B3" s="886"/>
      <c r="C3" s="886"/>
      <c r="D3" s="886"/>
      <c r="E3" s="886"/>
      <c r="F3" s="886"/>
      <c r="G3" s="886"/>
      <c r="H3" s="886"/>
      <c r="I3" s="886"/>
      <c r="J3" s="886"/>
    </row>
    <row r="4" spans="1:10">
      <c r="A4" s="773"/>
      <c r="B4" s="774"/>
      <c r="C4" s="774"/>
      <c r="D4" s="774"/>
      <c r="E4" s="774"/>
      <c r="F4" s="774"/>
      <c r="G4" s="774"/>
      <c r="H4" s="774"/>
      <c r="I4" s="774"/>
      <c r="J4" s="774"/>
    </row>
    <row r="5" spans="1:10">
      <c r="A5" s="775"/>
      <c r="B5" s="776"/>
      <c r="C5" s="774"/>
      <c r="D5" s="774"/>
      <c r="E5" s="772" t="s">
        <v>603</v>
      </c>
      <c r="F5" s="772"/>
      <c r="G5" s="774"/>
      <c r="H5" s="774"/>
      <c r="I5" s="774"/>
      <c r="J5" s="775"/>
    </row>
    <row r="6" spans="1:10" ht="15.75">
      <c r="A6" s="888" t="s">
        <v>433</v>
      </c>
      <c r="B6" s="777">
        <v>2021</v>
      </c>
      <c r="C6" s="778">
        <v>2022</v>
      </c>
      <c r="D6" s="778">
        <v>2023</v>
      </c>
      <c r="E6" s="779">
        <v>2024</v>
      </c>
      <c r="F6" s="780"/>
      <c r="G6" s="780"/>
      <c r="H6" s="780"/>
      <c r="I6" s="780"/>
      <c r="J6" s="780"/>
    </row>
    <row r="7" spans="1:10" ht="15.75">
      <c r="A7" s="888"/>
      <c r="B7" s="777" t="s">
        <v>604</v>
      </c>
      <c r="C7" s="777" t="s">
        <v>604</v>
      </c>
      <c r="D7" s="781" t="s">
        <v>604</v>
      </c>
      <c r="E7" s="777" t="s">
        <v>604</v>
      </c>
      <c r="F7" s="777"/>
      <c r="G7" s="777"/>
      <c r="H7" s="777"/>
      <c r="I7" s="777"/>
      <c r="J7" s="777"/>
    </row>
    <row r="8" spans="1:10" ht="15.75">
      <c r="A8" s="782" t="s">
        <v>524</v>
      </c>
      <c r="B8" s="783">
        <v>308000000</v>
      </c>
      <c r="C8" s="783">
        <v>317240000</v>
      </c>
      <c r="D8" s="784">
        <v>329929000</v>
      </c>
      <c r="E8" s="785">
        <v>339827000</v>
      </c>
      <c r="F8" s="785"/>
      <c r="G8" s="785"/>
      <c r="H8" s="785"/>
      <c r="I8" s="785"/>
      <c r="J8" s="785"/>
    </row>
    <row r="9" spans="1:10" ht="15.75">
      <c r="A9" s="786" t="s">
        <v>605</v>
      </c>
      <c r="B9" s="787"/>
      <c r="C9" s="787"/>
      <c r="D9" s="788"/>
      <c r="E9" s="785"/>
      <c r="F9" s="785"/>
      <c r="G9" s="785"/>
      <c r="H9" s="785"/>
      <c r="I9" s="785"/>
      <c r="J9" s="785"/>
    </row>
    <row r="10" spans="1:10" ht="15.75">
      <c r="A10" s="786" t="s">
        <v>606</v>
      </c>
      <c r="B10" s="787"/>
      <c r="C10" s="787"/>
      <c r="D10" s="788"/>
      <c r="E10" s="785"/>
      <c r="F10" s="785"/>
      <c r="G10" s="785"/>
      <c r="H10" s="785"/>
      <c r="I10" s="785"/>
      <c r="J10" s="785"/>
    </row>
    <row r="11" spans="1:10" ht="15.75">
      <c r="A11" s="786" t="s">
        <v>607</v>
      </c>
      <c r="B11" s="787">
        <v>27097200</v>
      </c>
      <c r="C11" s="787">
        <v>27000000</v>
      </c>
      <c r="D11" s="788">
        <v>27000000</v>
      </c>
      <c r="E11" s="785">
        <v>27000000</v>
      </c>
      <c r="F11" s="785"/>
      <c r="G11" s="785"/>
      <c r="H11" s="785"/>
      <c r="I11" s="785"/>
      <c r="J11" s="785"/>
    </row>
    <row r="12" spans="1:10" ht="47.25">
      <c r="A12" s="789" t="s">
        <v>608</v>
      </c>
      <c r="B12" s="790">
        <v>100000000</v>
      </c>
      <c r="C12" s="790">
        <v>70000000</v>
      </c>
      <c r="D12" s="791">
        <v>80000000</v>
      </c>
      <c r="E12" s="792">
        <v>70000000</v>
      </c>
      <c r="F12" s="792"/>
      <c r="G12" s="792"/>
      <c r="H12" s="792"/>
      <c r="I12" s="792"/>
      <c r="J12" s="785"/>
    </row>
    <row r="13" spans="1:10" ht="15.75">
      <c r="A13" s="793" t="s">
        <v>609</v>
      </c>
      <c r="B13" s="790"/>
      <c r="C13" s="790"/>
      <c r="D13" s="791"/>
      <c r="E13" s="792"/>
      <c r="F13" s="792"/>
      <c r="G13" s="792"/>
      <c r="H13" s="792"/>
      <c r="I13" s="792"/>
      <c r="J13" s="785"/>
    </row>
    <row r="14" spans="1:10" ht="31.5">
      <c r="A14" s="793" t="s">
        <v>610</v>
      </c>
      <c r="B14" s="790"/>
      <c r="C14" s="790"/>
      <c r="D14" s="791"/>
      <c r="E14" s="792"/>
      <c r="F14" s="792"/>
      <c r="G14" s="792"/>
      <c r="H14" s="792"/>
      <c r="I14" s="792"/>
      <c r="J14" s="785"/>
    </row>
    <row r="15" spans="1:10" ht="15.75">
      <c r="A15" s="794" t="s">
        <v>611</v>
      </c>
      <c r="B15" s="795"/>
      <c r="C15" s="795"/>
      <c r="D15" s="796"/>
      <c r="E15" s="785"/>
      <c r="F15" s="785"/>
      <c r="G15" s="785"/>
      <c r="H15" s="785"/>
      <c r="I15" s="785"/>
      <c r="J15" s="785"/>
    </row>
    <row r="16" spans="1:10" ht="15.75">
      <c r="A16" s="797" t="s">
        <v>612</v>
      </c>
      <c r="B16" s="798">
        <f>SUM(B8:B15)</f>
        <v>435097200</v>
      </c>
      <c r="C16" s="798">
        <f>SUM(C8:C15)</f>
        <v>414240000</v>
      </c>
      <c r="D16" s="799">
        <f>SUM(D8:D15)</f>
        <v>436929000</v>
      </c>
      <c r="E16" s="798">
        <f>SUM(E8:E15)</f>
        <v>436827000</v>
      </c>
      <c r="F16" s="798"/>
      <c r="G16" s="798"/>
      <c r="H16" s="798"/>
      <c r="I16" s="798"/>
      <c r="J16" s="798"/>
    </row>
    <row r="17" spans="1:10" ht="15.75">
      <c r="A17" s="797" t="s">
        <v>613</v>
      </c>
      <c r="B17" s="798">
        <f>B16/2</f>
        <v>217548600</v>
      </c>
      <c r="C17" s="798">
        <f>C16/2</f>
        <v>207120000</v>
      </c>
      <c r="D17" s="799">
        <f>D16/2</f>
        <v>218464500</v>
      </c>
      <c r="E17" s="798">
        <f>E16/2</f>
        <v>218413500</v>
      </c>
      <c r="F17" s="798"/>
      <c r="G17" s="798"/>
      <c r="H17" s="798"/>
      <c r="I17" s="798"/>
      <c r="J17" s="798"/>
    </row>
    <row r="18" spans="1:10">
      <c r="A18" s="800"/>
      <c r="B18" s="775"/>
      <c r="C18" s="775"/>
      <c r="D18" s="775"/>
      <c r="E18" s="602"/>
      <c r="F18" s="602"/>
      <c r="G18" s="602"/>
      <c r="H18" s="602"/>
      <c r="I18" s="602"/>
      <c r="J18" s="602"/>
    </row>
    <row r="19" spans="1:10" ht="13.5" thickBot="1"/>
    <row r="20" spans="1:10" ht="16.5" thickBot="1">
      <c r="A20" s="817"/>
      <c r="B20" s="818" t="s">
        <v>653</v>
      </c>
      <c r="C20" s="818" t="s">
        <v>654</v>
      </c>
      <c r="D20" s="818" t="s">
        <v>655</v>
      </c>
      <c r="E20" s="818" t="s">
        <v>656</v>
      </c>
    </row>
    <row r="21" spans="1:10" ht="32.25" thickBot="1">
      <c r="A21" s="819" t="s">
        <v>657</v>
      </c>
      <c r="B21" s="824">
        <v>52830000</v>
      </c>
      <c r="C21" s="820" t="s">
        <v>658</v>
      </c>
      <c r="D21" s="820" t="s">
        <v>658</v>
      </c>
      <c r="E21" s="820" t="s">
        <v>658</v>
      </c>
    </row>
    <row r="22" spans="1:10" ht="18" customHeight="1">
      <c r="A22" s="889" t="s">
        <v>659</v>
      </c>
      <c r="B22" s="891" t="s">
        <v>660</v>
      </c>
      <c r="C22" s="891" t="s">
        <v>661</v>
      </c>
      <c r="D22" s="893">
        <v>11647598</v>
      </c>
      <c r="E22" s="891" t="s">
        <v>662</v>
      </c>
    </row>
    <row r="23" spans="1:10" ht="13.5" thickBot="1">
      <c r="A23" s="890"/>
      <c r="B23" s="892"/>
      <c r="C23" s="892"/>
      <c r="D23" s="894"/>
      <c r="E23" s="892"/>
    </row>
    <row r="24" spans="1:10" ht="16.5" thickBot="1">
      <c r="A24" s="821" t="s">
        <v>663</v>
      </c>
      <c r="B24" s="825">
        <v>64988929</v>
      </c>
      <c r="C24" s="822" t="s">
        <v>664</v>
      </c>
      <c r="D24" s="822" t="s">
        <v>665</v>
      </c>
      <c r="E24" s="822" t="s">
        <v>666</v>
      </c>
    </row>
    <row r="25" spans="1:10" ht="16.5" thickBot="1">
      <c r="A25" s="821"/>
      <c r="B25" s="822"/>
      <c r="C25" s="822"/>
      <c r="D25" s="822"/>
      <c r="E25" s="822"/>
    </row>
    <row r="26" spans="1:10" ht="15.75">
      <c r="A26" s="823"/>
    </row>
  </sheetData>
  <mergeCells count="9">
    <mergeCell ref="A1:J1"/>
    <mergeCell ref="A2:J2"/>
    <mergeCell ref="A3:J3"/>
    <mergeCell ref="A6:A7"/>
    <mergeCell ref="A22:A23"/>
    <mergeCell ref="B22:B23"/>
    <mergeCell ref="C22:C23"/>
    <mergeCell ref="D22:D23"/>
    <mergeCell ref="E22:E2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126"/>
  <sheetViews>
    <sheetView view="pageLayout" zoomScaleNormal="100" workbookViewId="0">
      <selection activeCell="F124" sqref="F124"/>
    </sheetView>
  </sheetViews>
  <sheetFormatPr defaultColWidth="8.5703125" defaultRowHeight="12.75"/>
  <cols>
    <col min="1" max="1" width="8.28515625" customWidth="1"/>
    <col min="2" max="2" width="88.28515625" customWidth="1"/>
    <col min="3" max="5" width="0" hidden="1" customWidth="1"/>
    <col min="6" max="6" width="20.85546875" customWidth="1"/>
    <col min="7" max="7" width="16" customWidth="1"/>
  </cols>
  <sheetData>
    <row r="1" spans="1:7" ht="20.25">
      <c r="A1" s="895" t="s">
        <v>127</v>
      </c>
      <c r="B1" s="603"/>
      <c r="C1" s="896" t="s">
        <v>1</v>
      </c>
      <c r="D1" s="896"/>
      <c r="E1" s="896"/>
      <c r="F1" s="403"/>
      <c r="G1" s="263" t="s">
        <v>99</v>
      </c>
    </row>
    <row r="2" spans="1:7" ht="20.25">
      <c r="A2" s="895"/>
      <c r="B2" s="404" t="s">
        <v>540</v>
      </c>
      <c r="C2" s="896"/>
      <c r="D2" s="896"/>
      <c r="E2" s="896"/>
      <c r="F2" s="348" t="s">
        <v>669</v>
      </c>
      <c r="G2" s="405" t="s">
        <v>104</v>
      </c>
    </row>
    <row r="3" spans="1:7" ht="20.25">
      <c r="A3" s="895"/>
      <c r="B3" s="406"/>
      <c r="C3" s="875" t="s">
        <v>101</v>
      </c>
      <c r="D3" s="875"/>
      <c r="E3" s="875" t="s">
        <v>6</v>
      </c>
      <c r="F3" s="348" t="s">
        <v>107</v>
      </c>
      <c r="G3" s="405" t="s">
        <v>108</v>
      </c>
    </row>
    <row r="4" spans="1:7" ht="20.25">
      <c r="A4" s="895"/>
      <c r="B4" s="408"/>
      <c r="C4" s="409" t="s">
        <v>105</v>
      </c>
      <c r="D4" s="407" t="s">
        <v>258</v>
      </c>
      <c r="E4" s="875"/>
      <c r="F4" s="410"/>
      <c r="G4" s="411" t="s">
        <v>242</v>
      </c>
    </row>
    <row r="5" spans="1:7" ht="18.75">
      <c r="A5" s="144" t="s">
        <v>283</v>
      </c>
      <c r="B5" s="18" t="s">
        <v>284</v>
      </c>
      <c r="C5" s="412"/>
      <c r="D5" s="413"/>
      <c r="E5" s="412"/>
      <c r="F5" s="604">
        <v>87461087</v>
      </c>
      <c r="G5" s="412"/>
    </row>
    <row r="6" spans="1:7" ht="18.75">
      <c r="A6" s="144" t="s">
        <v>285</v>
      </c>
      <c r="B6" s="18" t="s">
        <v>286</v>
      </c>
      <c r="C6" s="412"/>
      <c r="D6" s="413"/>
      <c r="E6" s="412"/>
      <c r="F6" s="604">
        <v>7276365</v>
      </c>
      <c r="G6" s="412"/>
    </row>
    <row r="7" spans="1:7" ht="18.75">
      <c r="A7" s="144" t="s">
        <v>287</v>
      </c>
      <c r="B7" s="18" t="s">
        <v>288</v>
      </c>
      <c r="C7" s="412"/>
      <c r="D7" s="413"/>
      <c r="E7" s="412"/>
      <c r="F7" s="604"/>
      <c r="G7" s="412"/>
    </row>
    <row r="8" spans="1:7" ht="18.75">
      <c r="A8" s="144" t="s">
        <v>289</v>
      </c>
      <c r="B8" s="18" t="s">
        <v>290</v>
      </c>
      <c r="C8" s="412"/>
      <c r="D8" s="413"/>
      <c r="E8" s="412"/>
      <c r="F8" s="604"/>
      <c r="G8" s="412"/>
    </row>
    <row r="9" spans="1:7" ht="18.75">
      <c r="A9" s="144" t="s">
        <v>291</v>
      </c>
      <c r="B9" s="18" t="s">
        <v>292</v>
      </c>
      <c r="C9" s="412"/>
      <c r="D9" s="413"/>
      <c r="E9" s="412"/>
      <c r="F9" s="604">
        <v>905313</v>
      </c>
      <c r="G9" s="412"/>
    </row>
    <row r="10" spans="1:7" ht="18.75">
      <c r="A10" s="144" t="s">
        <v>293</v>
      </c>
      <c r="B10" s="18" t="s">
        <v>294</v>
      </c>
      <c r="C10" s="412"/>
      <c r="D10" s="413"/>
      <c r="E10" s="412"/>
      <c r="F10" s="604">
        <v>3652174</v>
      </c>
      <c r="G10" s="412"/>
    </row>
    <row r="11" spans="1:7" ht="18.75">
      <c r="A11" s="144" t="s">
        <v>295</v>
      </c>
      <c r="B11" s="18" t="s">
        <v>541</v>
      </c>
      <c r="C11" s="412"/>
      <c r="D11" s="413"/>
      <c r="E11" s="412"/>
      <c r="F11" s="604">
        <v>3160500</v>
      </c>
      <c r="G11" s="412"/>
    </row>
    <row r="12" spans="1:7" ht="18.75">
      <c r="A12" s="144" t="s">
        <v>297</v>
      </c>
      <c r="B12" s="18" t="s">
        <v>298</v>
      </c>
      <c r="C12" s="412"/>
      <c r="D12" s="413"/>
      <c r="E12" s="412"/>
      <c r="F12" s="604">
        <v>915000</v>
      </c>
      <c r="G12" s="412"/>
    </row>
    <row r="13" spans="1:7" ht="18.75">
      <c r="A13" s="144" t="s">
        <v>299</v>
      </c>
      <c r="B13" s="18" t="s">
        <v>300</v>
      </c>
      <c r="C13" s="412"/>
      <c r="D13" s="413"/>
      <c r="E13" s="412"/>
      <c r="F13" s="604">
        <v>445250</v>
      </c>
      <c r="G13" s="412"/>
    </row>
    <row r="14" spans="1:7" ht="18.75">
      <c r="A14" s="144" t="s">
        <v>301</v>
      </c>
      <c r="B14" s="18" t="s">
        <v>302</v>
      </c>
      <c r="C14" s="412"/>
      <c r="D14" s="413"/>
      <c r="E14" s="412"/>
      <c r="F14" s="604"/>
      <c r="G14" s="412"/>
    </row>
    <row r="15" spans="1:7" ht="18.75">
      <c r="A15" s="414" t="s">
        <v>303</v>
      </c>
      <c r="B15" s="73" t="s">
        <v>304</v>
      </c>
      <c r="C15" s="415">
        <f>SUM(C5:C14)</f>
        <v>0</v>
      </c>
      <c r="D15" s="416">
        <f>SUM(D5:D14)</f>
        <v>0</v>
      </c>
      <c r="E15" s="415">
        <f>SUM(E5:E14)</f>
        <v>0</v>
      </c>
      <c r="F15" s="605">
        <f>SUM(F5:F14)</f>
        <v>103815689</v>
      </c>
      <c r="G15" s="415"/>
    </row>
    <row r="16" spans="1:7" ht="18.75">
      <c r="A16" s="144" t="s">
        <v>305</v>
      </c>
      <c r="B16" s="18" t="s">
        <v>306</v>
      </c>
      <c r="C16" s="412"/>
      <c r="D16" s="413"/>
      <c r="E16" s="412"/>
      <c r="F16" s="604"/>
      <c r="G16" s="413"/>
    </row>
    <row r="17" spans="1:7" ht="18.75">
      <c r="A17" s="144" t="s">
        <v>307</v>
      </c>
      <c r="B17" s="18" t="s">
        <v>409</v>
      </c>
      <c r="C17" s="412"/>
      <c r="D17" s="413"/>
      <c r="E17" s="412"/>
      <c r="F17" s="604"/>
      <c r="G17" s="413"/>
    </row>
    <row r="18" spans="1:7" ht="18.75">
      <c r="A18" s="144" t="s">
        <v>309</v>
      </c>
      <c r="B18" s="18" t="s">
        <v>310</v>
      </c>
      <c r="C18" s="412"/>
      <c r="D18" s="412"/>
      <c r="E18" s="412"/>
      <c r="F18" s="604"/>
      <c r="G18" s="413"/>
    </row>
    <row r="19" spans="1:7" ht="18.75">
      <c r="A19" s="414" t="s">
        <v>311</v>
      </c>
      <c r="B19" s="73" t="s">
        <v>312</v>
      </c>
      <c r="C19" s="415">
        <f>SUM(C16:C18)</f>
        <v>0</v>
      </c>
      <c r="D19" s="416">
        <f>SUM(D16:D18)</f>
        <v>0</v>
      </c>
      <c r="E19" s="415">
        <f>SUM(E16:E18)</f>
        <v>0</v>
      </c>
      <c r="F19" s="605">
        <f>SUM(F16:F18)</f>
        <v>0</v>
      </c>
      <c r="G19" s="416"/>
    </row>
    <row r="20" spans="1:7" ht="18.75">
      <c r="A20" s="417" t="s">
        <v>11</v>
      </c>
      <c r="B20" s="145" t="s">
        <v>313</v>
      </c>
      <c r="C20" s="418">
        <f>SUM(C15,C19)</f>
        <v>0</v>
      </c>
      <c r="D20" s="419">
        <f>SUM(D15,D19)</f>
        <v>0</v>
      </c>
      <c r="E20" s="418">
        <f>SUM(E15,E19)</f>
        <v>0</v>
      </c>
      <c r="F20" s="432">
        <f>F15+F19</f>
        <v>103815689</v>
      </c>
      <c r="G20" s="418"/>
    </row>
    <row r="21" spans="1:7" ht="18.75">
      <c r="A21" s="144" t="s">
        <v>314</v>
      </c>
      <c r="B21" s="154" t="s">
        <v>315</v>
      </c>
      <c r="C21" s="412"/>
      <c r="D21" s="413"/>
      <c r="E21" s="412"/>
      <c r="F21" s="604">
        <v>15353565</v>
      </c>
      <c r="G21" s="412"/>
    </row>
    <row r="22" spans="1:7" ht="18.75">
      <c r="A22" s="144" t="s">
        <v>316</v>
      </c>
      <c r="B22" s="154" t="s">
        <v>317</v>
      </c>
      <c r="C22" s="412"/>
      <c r="D22" s="413"/>
      <c r="E22" s="412"/>
      <c r="F22" s="606"/>
      <c r="G22" s="412"/>
    </row>
    <row r="23" spans="1:7" ht="18.75">
      <c r="A23" s="144" t="s">
        <v>318</v>
      </c>
      <c r="B23" s="154" t="s">
        <v>542</v>
      </c>
      <c r="C23" s="412"/>
      <c r="D23" s="413"/>
      <c r="E23" s="412"/>
      <c r="F23" s="604"/>
      <c r="G23" s="412"/>
    </row>
    <row r="24" spans="1:7" ht="18.75">
      <c r="A24" s="144" t="s">
        <v>320</v>
      </c>
      <c r="B24" s="154" t="s">
        <v>321</v>
      </c>
      <c r="C24" s="412"/>
      <c r="D24" s="413"/>
      <c r="E24" s="413"/>
      <c r="F24" s="606">
        <v>547826</v>
      </c>
      <c r="G24" s="412"/>
    </row>
    <row r="25" spans="1:7" ht="18.75">
      <c r="A25" s="10" t="s">
        <v>15</v>
      </c>
      <c r="B25" s="420" t="s">
        <v>322</v>
      </c>
      <c r="C25" s="419">
        <f>SUM(C21:C24)</f>
        <v>0</v>
      </c>
      <c r="D25" s="418">
        <f>SUM(D21:D24)</f>
        <v>0</v>
      </c>
      <c r="E25" s="419">
        <f>SUM(E21:E24)</f>
        <v>0</v>
      </c>
      <c r="F25" s="432">
        <f>SUM(F21:F24)</f>
        <v>15901391</v>
      </c>
      <c r="G25" s="421"/>
    </row>
    <row r="26" spans="1:7" ht="18.75">
      <c r="A26" s="144" t="s">
        <v>323</v>
      </c>
      <c r="B26" s="154" t="s">
        <v>324</v>
      </c>
      <c r="C26" s="412"/>
      <c r="D26" s="413"/>
      <c r="E26" s="412"/>
      <c r="F26" s="604"/>
      <c r="G26" s="412"/>
    </row>
    <row r="27" spans="1:7" ht="18.75">
      <c r="A27" s="144" t="s">
        <v>325</v>
      </c>
      <c r="B27" s="18" t="s">
        <v>326</v>
      </c>
      <c r="C27" s="412"/>
      <c r="D27" s="413"/>
      <c r="E27" s="412"/>
      <c r="F27" s="604">
        <v>400000</v>
      </c>
      <c r="G27" s="412"/>
    </row>
    <row r="28" spans="1:7" ht="15.75">
      <c r="A28" s="422" t="s">
        <v>327</v>
      </c>
      <c r="B28" s="153" t="s">
        <v>543</v>
      </c>
      <c r="C28" s="413">
        <f>SUM(C26:C27)</f>
        <v>0</v>
      </c>
      <c r="D28" s="412">
        <f>SUM(D26:D27)</f>
        <v>0</v>
      </c>
      <c r="E28" s="413">
        <f>SUM(E26:E27)</f>
        <v>0</v>
      </c>
      <c r="F28" s="416"/>
      <c r="G28" s="413"/>
    </row>
    <row r="29" spans="1:7" ht="18.75">
      <c r="A29" s="144" t="s">
        <v>329</v>
      </c>
      <c r="B29" s="18" t="s">
        <v>330</v>
      </c>
      <c r="C29" s="412"/>
      <c r="D29" s="413"/>
      <c r="E29" s="412"/>
      <c r="F29" s="604"/>
      <c r="G29" s="412"/>
    </row>
    <row r="30" spans="1:7" ht="18.75">
      <c r="A30" s="144" t="s">
        <v>331</v>
      </c>
      <c r="B30" s="18" t="s">
        <v>332</v>
      </c>
      <c r="C30" s="412"/>
      <c r="D30" s="413"/>
      <c r="E30" s="412"/>
      <c r="F30" s="604">
        <v>1500000</v>
      </c>
      <c r="G30" s="412"/>
    </row>
    <row r="31" spans="1:7" ht="18.75">
      <c r="A31" s="144" t="s">
        <v>544</v>
      </c>
      <c r="B31" s="18" t="s">
        <v>545</v>
      </c>
      <c r="C31" s="412"/>
      <c r="D31" s="413"/>
      <c r="E31" s="412"/>
      <c r="F31" s="604"/>
      <c r="G31" s="412"/>
    </row>
    <row r="32" spans="1:7" ht="18.75">
      <c r="A32" s="144" t="s">
        <v>335</v>
      </c>
      <c r="B32" s="18" t="s">
        <v>336</v>
      </c>
      <c r="C32" s="412"/>
      <c r="D32" s="413"/>
      <c r="E32" s="412"/>
      <c r="F32" s="604"/>
      <c r="G32" s="412"/>
    </row>
    <row r="33" spans="1:7" ht="18.75">
      <c r="A33" s="144" t="s">
        <v>337</v>
      </c>
      <c r="B33" s="154" t="s">
        <v>338</v>
      </c>
      <c r="C33" s="412"/>
      <c r="D33" s="413"/>
      <c r="E33" s="412"/>
      <c r="F33" s="604"/>
      <c r="G33" s="412"/>
    </row>
    <row r="34" spans="1:7" ht="18.75">
      <c r="A34" s="144" t="s">
        <v>339</v>
      </c>
      <c r="B34" s="18" t="s">
        <v>340</v>
      </c>
      <c r="C34" s="412"/>
      <c r="D34" s="413"/>
      <c r="E34" s="412"/>
      <c r="F34" s="604">
        <v>1500000</v>
      </c>
      <c r="G34" s="412"/>
    </row>
    <row r="35" spans="1:7" ht="15.75">
      <c r="A35" s="144" t="s">
        <v>333</v>
      </c>
      <c r="B35" s="26" t="s">
        <v>341</v>
      </c>
      <c r="C35" s="413">
        <f>SUM(C29:C34)</f>
        <v>0</v>
      </c>
      <c r="D35" s="412">
        <f>SUM(D29:D34)</f>
        <v>0</v>
      </c>
      <c r="E35" s="413">
        <f>SUM(E29:E34)</f>
        <v>0</v>
      </c>
      <c r="F35" s="416"/>
      <c r="G35" s="413"/>
    </row>
    <row r="36" spans="1:7" ht="18.75">
      <c r="A36" s="424" t="s">
        <v>342</v>
      </c>
      <c r="B36" s="73" t="s">
        <v>343</v>
      </c>
      <c r="C36" s="425">
        <f>SUM(C35,C28)</f>
        <v>0</v>
      </c>
      <c r="D36" s="426">
        <f>SUM(D35,D28)</f>
        <v>0</v>
      </c>
      <c r="E36" s="425">
        <f>SUM(E35,E28)</f>
        <v>0</v>
      </c>
      <c r="F36" s="605">
        <f>SUM(F26:F35)</f>
        <v>3400000</v>
      </c>
      <c r="G36" s="416"/>
    </row>
    <row r="37" spans="1:7" ht="18.75">
      <c r="A37" s="144" t="s">
        <v>344</v>
      </c>
      <c r="B37" s="18" t="s">
        <v>345</v>
      </c>
      <c r="C37" s="412"/>
      <c r="D37" s="413"/>
      <c r="E37" s="412"/>
      <c r="F37" s="607"/>
      <c r="G37" s="412"/>
    </row>
    <row r="38" spans="1:7" ht="18.75">
      <c r="A38" s="144" t="s">
        <v>346</v>
      </c>
      <c r="B38" s="18" t="s">
        <v>412</v>
      </c>
      <c r="C38" s="412"/>
      <c r="D38" s="413"/>
      <c r="E38" s="412"/>
      <c r="F38" s="607">
        <v>250000</v>
      </c>
      <c r="G38" s="412"/>
    </row>
    <row r="39" spans="1:7" ht="18.75">
      <c r="A39" s="424" t="s">
        <v>350</v>
      </c>
      <c r="B39" s="427" t="s">
        <v>351</v>
      </c>
      <c r="C39" s="416">
        <f>SUM(C37:C38)</f>
        <v>0</v>
      </c>
      <c r="D39" s="416">
        <f>SUM(D37:D38)</f>
        <v>0</v>
      </c>
      <c r="E39" s="416">
        <f>SUM(E37:E38)</f>
        <v>0</v>
      </c>
      <c r="F39" s="605">
        <f>SUM(F37:F38)</f>
        <v>250000</v>
      </c>
      <c r="G39" s="416"/>
    </row>
    <row r="40" spans="1:7" ht="18.75">
      <c r="A40" s="144" t="s">
        <v>352</v>
      </c>
      <c r="B40" s="18" t="s">
        <v>353</v>
      </c>
      <c r="C40" s="412"/>
      <c r="D40" s="413"/>
      <c r="E40" s="412"/>
      <c r="F40" s="607"/>
      <c r="G40" s="412"/>
    </row>
    <row r="41" spans="1:7" ht="18.75">
      <c r="A41" s="144" t="s">
        <v>354</v>
      </c>
      <c r="B41" s="18" t="s">
        <v>355</v>
      </c>
      <c r="C41" s="412"/>
      <c r="D41" s="413"/>
      <c r="E41" s="412"/>
      <c r="F41" s="607"/>
      <c r="G41" s="412"/>
    </row>
    <row r="42" spans="1:7" ht="18.75">
      <c r="A42" s="144" t="s">
        <v>356</v>
      </c>
      <c r="B42" s="18" t="s">
        <v>357</v>
      </c>
      <c r="C42" s="412"/>
      <c r="D42" s="413"/>
      <c r="E42" s="412"/>
      <c r="F42" s="607"/>
      <c r="G42" s="412"/>
    </row>
    <row r="43" spans="1:7" ht="18.75">
      <c r="A43" s="144" t="s">
        <v>358</v>
      </c>
      <c r="B43" s="18" t="s">
        <v>359</v>
      </c>
      <c r="C43" s="412"/>
      <c r="D43" s="413"/>
      <c r="E43" s="412"/>
      <c r="F43" s="607">
        <v>1000000</v>
      </c>
      <c r="G43" s="412"/>
    </row>
    <row r="44" spans="1:7" ht="18.75">
      <c r="A44" s="144" t="s">
        <v>360</v>
      </c>
      <c r="B44" s="18" t="s">
        <v>361</v>
      </c>
      <c r="C44" s="412"/>
      <c r="D44" s="413"/>
      <c r="E44" s="412"/>
      <c r="F44" s="607"/>
      <c r="G44" s="412"/>
    </row>
    <row r="45" spans="1:7" ht="18.75">
      <c r="A45" s="144" t="s">
        <v>362</v>
      </c>
      <c r="B45" s="18" t="s">
        <v>415</v>
      </c>
      <c r="C45" s="412"/>
      <c r="D45" s="413"/>
      <c r="E45" s="412"/>
      <c r="F45" s="607">
        <v>2000000</v>
      </c>
      <c r="G45" s="412"/>
    </row>
    <row r="46" spans="1:7" ht="18.75">
      <c r="A46" s="144" t="s">
        <v>364</v>
      </c>
      <c r="B46" s="18" t="s">
        <v>416</v>
      </c>
      <c r="C46" s="412"/>
      <c r="D46" s="413"/>
      <c r="E46" s="412"/>
      <c r="F46" s="607">
        <v>3500000</v>
      </c>
      <c r="G46" s="412"/>
    </row>
    <row r="47" spans="1:7" ht="18.75">
      <c r="A47" s="424" t="s">
        <v>366</v>
      </c>
      <c r="B47" s="427" t="s">
        <v>367</v>
      </c>
      <c r="C47" s="415">
        <f>SUM(C40:C46)</f>
        <v>0</v>
      </c>
      <c r="D47" s="416">
        <f>SUM(D40:D46)</f>
        <v>0</v>
      </c>
      <c r="E47" s="415">
        <f>SUM(E40:E46)</f>
        <v>0</v>
      </c>
      <c r="F47" s="605">
        <f>SUM(F40:F46)</f>
        <v>6500000</v>
      </c>
      <c r="G47" s="416"/>
    </row>
    <row r="48" spans="1:7" ht="18.75">
      <c r="A48" s="144" t="s">
        <v>368</v>
      </c>
      <c r="B48" s="18" t="s">
        <v>369</v>
      </c>
      <c r="C48" s="412"/>
      <c r="D48" s="413"/>
      <c r="E48" s="412"/>
      <c r="F48" s="607">
        <v>250000</v>
      </c>
      <c r="G48" s="412"/>
    </row>
    <row r="49" spans="1:7" ht="18.75">
      <c r="A49" s="144" t="s">
        <v>370</v>
      </c>
      <c r="B49" s="18" t="s">
        <v>371</v>
      </c>
      <c r="C49" s="412"/>
      <c r="D49" s="413"/>
      <c r="E49" s="412"/>
      <c r="F49" s="607"/>
      <c r="G49" s="412"/>
    </row>
    <row r="50" spans="1:7" ht="18.75">
      <c r="A50" s="144" t="s">
        <v>372</v>
      </c>
      <c r="B50" s="18" t="s">
        <v>373</v>
      </c>
      <c r="C50" s="412"/>
      <c r="D50" s="413"/>
      <c r="E50" s="412"/>
      <c r="F50" s="607"/>
      <c r="G50" s="412"/>
    </row>
    <row r="51" spans="1:7" ht="18.75">
      <c r="A51" s="424" t="s">
        <v>374</v>
      </c>
      <c r="B51" s="427" t="s">
        <v>375</v>
      </c>
      <c r="C51" s="415">
        <f>SUM(C48:C50)</f>
        <v>0</v>
      </c>
      <c r="D51" s="416">
        <f>SUM(D48:D50)</f>
        <v>0</v>
      </c>
      <c r="E51" s="415">
        <f>SUM(E48:E50)</f>
        <v>0</v>
      </c>
      <c r="F51" s="605">
        <f>SUM(F48:F50)</f>
        <v>250000</v>
      </c>
      <c r="G51" s="416"/>
    </row>
    <row r="52" spans="1:7" ht="18.75">
      <c r="A52" s="144" t="s">
        <v>376</v>
      </c>
      <c r="B52" s="18" t="s">
        <v>377</v>
      </c>
      <c r="C52" s="412"/>
      <c r="D52" s="413"/>
      <c r="E52" s="412"/>
      <c r="F52" s="607">
        <v>2740500</v>
      </c>
      <c r="G52" s="412"/>
    </row>
    <row r="53" spans="1:7" ht="18.75">
      <c r="A53" s="144" t="s">
        <v>378</v>
      </c>
      <c r="B53" s="18" t="s">
        <v>379</v>
      </c>
      <c r="C53" s="412"/>
      <c r="D53" s="413"/>
      <c r="E53" s="412"/>
      <c r="F53" s="607"/>
      <c r="G53" s="412"/>
    </row>
    <row r="54" spans="1:7" ht="18.75">
      <c r="A54" s="144" t="s">
        <v>380</v>
      </c>
      <c r="B54" s="18" t="s">
        <v>381</v>
      </c>
      <c r="C54" s="412"/>
      <c r="D54" s="413"/>
      <c r="E54" s="412"/>
      <c r="F54" s="607"/>
      <c r="G54" s="412"/>
    </row>
    <row r="55" spans="1:7" ht="18.75">
      <c r="A55" s="144" t="s">
        <v>382</v>
      </c>
      <c r="B55" s="154" t="s">
        <v>383</v>
      </c>
      <c r="C55" s="412"/>
      <c r="D55" s="413"/>
      <c r="E55" s="412"/>
      <c r="F55" s="607"/>
      <c r="G55" s="412"/>
    </row>
    <row r="56" spans="1:7" ht="18.75">
      <c r="A56" s="144" t="s">
        <v>384</v>
      </c>
      <c r="B56" s="18" t="s">
        <v>385</v>
      </c>
      <c r="C56" s="412"/>
      <c r="D56" s="413"/>
      <c r="E56" s="412"/>
      <c r="F56" s="608">
        <v>10000</v>
      </c>
      <c r="G56" s="412"/>
    </row>
    <row r="57" spans="1:7" ht="18.75">
      <c r="A57" s="428" t="s">
        <v>386</v>
      </c>
      <c r="B57" s="429" t="s">
        <v>387</v>
      </c>
      <c r="C57" s="430">
        <f>SUM(C52:C56)</f>
        <v>0</v>
      </c>
      <c r="D57" s="431">
        <f>SUM(D52:D56)</f>
        <v>0</v>
      </c>
      <c r="E57" s="431">
        <f>SUM(E52:E56)</f>
        <v>0</v>
      </c>
      <c r="F57" s="609">
        <f>SUM(F52:F56)</f>
        <v>2750500</v>
      </c>
      <c r="G57" s="431"/>
    </row>
    <row r="58" spans="1:7" ht="18.75">
      <c r="A58" s="40" t="s">
        <v>19</v>
      </c>
      <c r="B58" s="145" t="s">
        <v>388</v>
      </c>
      <c r="C58" s="418">
        <f>SUM(C36,C39,C47,C51,C57)</f>
        <v>0</v>
      </c>
      <c r="D58" s="419">
        <f>SUM(D36,D39,D47,D51,D57)</f>
        <v>0</v>
      </c>
      <c r="E58" s="418">
        <f>SUM(E36,E39,E47,E51,E57)</f>
        <v>0</v>
      </c>
      <c r="F58" s="432">
        <f>F36+F39+F47+F51+F57</f>
        <v>13150500</v>
      </c>
      <c r="G58" s="432"/>
    </row>
    <row r="59" spans="1:7" ht="18.75">
      <c r="A59" s="433" t="s">
        <v>23</v>
      </c>
      <c r="B59" s="145" t="s">
        <v>389</v>
      </c>
      <c r="C59" s="418"/>
      <c r="D59" s="418"/>
      <c r="E59" s="418"/>
      <c r="F59" s="432"/>
      <c r="G59" s="421"/>
    </row>
    <row r="60" spans="1:7" ht="18.75">
      <c r="A60" s="82" t="s">
        <v>27</v>
      </c>
      <c r="B60" s="168" t="s">
        <v>28</v>
      </c>
      <c r="C60" s="389"/>
      <c r="D60" s="389"/>
      <c r="E60" s="389"/>
      <c r="F60" s="607"/>
      <c r="G60" s="412"/>
    </row>
    <row r="61" spans="1:7" ht="18.75">
      <c r="A61" s="82" t="s">
        <v>31</v>
      </c>
      <c r="B61" s="168" t="s">
        <v>390</v>
      </c>
      <c r="C61" s="389"/>
      <c r="D61" s="389"/>
      <c r="E61" s="389"/>
      <c r="F61" s="607"/>
      <c r="G61" s="412"/>
    </row>
    <row r="62" spans="1:7" ht="18.75">
      <c r="A62" s="82" t="s">
        <v>35</v>
      </c>
      <c r="B62" s="168" t="s">
        <v>36</v>
      </c>
      <c r="C62" s="389"/>
      <c r="D62" s="389"/>
      <c r="E62" s="389"/>
      <c r="F62" s="607"/>
      <c r="G62" s="412"/>
    </row>
    <row r="63" spans="1:7" ht="18.75">
      <c r="A63" s="82" t="s">
        <v>66</v>
      </c>
      <c r="B63" s="168" t="s">
        <v>391</v>
      </c>
      <c r="C63" s="389"/>
      <c r="D63" s="389"/>
      <c r="E63" s="389"/>
      <c r="F63" s="607"/>
      <c r="G63" s="412"/>
    </row>
    <row r="64" spans="1:7" ht="18.75">
      <c r="A64" s="40" t="s">
        <v>39</v>
      </c>
      <c r="B64" s="145" t="s">
        <v>252</v>
      </c>
      <c r="C64" s="418">
        <f>SUM(C60:C63)</f>
        <v>0</v>
      </c>
      <c r="D64" s="418">
        <f>SUM(D60:D63)</f>
        <v>0</v>
      </c>
      <c r="E64" s="418">
        <f>SUM(E60:E63)</f>
        <v>0</v>
      </c>
      <c r="F64" s="432">
        <f>SUM(F60:F63)</f>
        <v>0</v>
      </c>
      <c r="G64" s="421"/>
    </row>
    <row r="65" spans="1:7" ht="18.75">
      <c r="A65" s="40" t="s">
        <v>43</v>
      </c>
      <c r="B65" s="145" t="s">
        <v>392</v>
      </c>
      <c r="C65" s="418"/>
      <c r="D65" s="418"/>
      <c r="E65" s="418"/>
      <c r="F65" s="432"/>
      <c r="G65" s="421"/>
    </row>
    <row r="66" spans="1:7" ht="18.75">
      <c r="A66" s="40" t="s">
        <v>47</v>
      </c>
      <c r="B66" s="145" t="s">
        <v>393</v>
      </c>
      <c r="C66" s="418"/>
      <c r="D66" s="418"/>
      <c r="E66" s="418"/>
      <c r="F66" s="432"/>
      <c r="G66" s="421"/>
    </row>
    <row r="67" spans="1:7" ht="15">
      <c r="A67" s="28" t="s">
        <v>51</v>
      </c>
      <c r="B67" s="168" t="s">
        <v>52</v>
      </c>
      <c r="C67" s="413"/>
      <c r="D67" s="413"/>
      <c r="E67" s="413"/>
      <c r="F67" s="610"/>
      <c r="G67" s="413"/>
    </row>
    <row r="68" spans="1:7" ht="15">
      <c r="A68" s="28" t="s">
        <v>54</v>
      </c>
      <c r="B68" s="168" t="s">
        <v>55</v>
      </c>
      <c r="C68" s="413"/>
      <c r="D68" s="413"/>
      <c r="E68" s="413"/>
      <c r="F68" s="610"/>
      <c r="G68" s="413"/>
    </row>
    <row r="69" spans="1:7" ht="15">
      <c r="A69" s="28" t="s">
        <v>58</v>
      </c>
      <c r="B69" s="168" t="s">
        <v>59</v>
      </c>
      <c r="C69" s="413"/>
      <c r="D69" s="413"/>
      <c r="E69" s="413"/>
      <c r="F69" s="610"/>
      <c r="G69" s="413"/>
    </row>
    <row r="70" spans="1:7" ht="18.75">
      <c r="A70" s="40" t="s">
        <v>62</v>
      </c>
      <c r="B70" s="145" t="s">
        <v>394</v>
      </c>
      <c r="C70" s="418">
        <f>SUM(C67:C69)</f>
        <v>0</v>
      </c>
      <c r="D70" s="418">
        <f>SUM(D67:D69)</f>
        <v>0</v>
      </c>
      <c r="E70" s="418">
        <f>SUM(E67:E69)</f>
        <v>0</v>
      </c>
      <c r="F70" s="432">
        <f>SUM(F67:F69)</f>
        <v>0</v>
      </c>
      <c r="G70" s="421"/>
    </row>
    <row r="71" spans="1:7" ht="18.75">
      <c r="A71" s="434"/>
      <c r="B71" s="158" t="s">
        <v>395</v>
      </c>
      <c r="C71" s="435">
        <f>SUM(C20,C25,C58,C59,C64,C65,C66,C70)</f>
        <v>0</v>
      </c>
      <c r="D71" s="435">
        <f>SUM(D20,D25,D58,D59,D64,D65,D66,D70)</f>
        <v>0</v>
      </c>
      <c r="E71" s="435">
        <f>SUM(E20,E25,E58,E59,E64,E65,E66,E70)</f>
        <v>0</v>
      </c>
      <c r="F71" s="611">
        <f>F20+F25+F58+F59+F64+F65+F66+F70</f>
        <v>132867580</v>
      </c>
      <c r="G71" s="436"/>
    </row>
    <row r="72" spans="1:7" ht="18.75">
      <c r="A72" s="28" t="s">
        <v>84</v>
      </c>
      <c r="B72" s="177" t="s">
        <v>85</v>
      </c>
      <c r="C72" s="437"/>
      <c r="D72" s="438"/>
      <c r="E72" s="439"/>
      <c r="F72" s="609"/>
      <c r="G72" s="412"/>
    </row>
    <row r="73" spans="1:7" ht="18.75">
      <c r="A73" s="28"/>
      <c r="B73" s="177"/>
      <c r="C73" s="437"/>
      <c r="D73" s="437"/>
      <c r="E73" s="437"/>
      <c r="F73" s="612"/>
      <c r="G73" s="437"/>
    </row>
    <row r="74" spans="1:7" ht="18.75">
      <c r="A74" s="28" t="s">
        <v>94</v>
      </c>
      <c r="B74" s="177" t="s">
        <v>95</v>
      </c>
      <c r="C74" s="437"/>
      <c r="D74" s="438"/>
      <c r="E74" s="439"/>
      <c r="F74" s="609"/>
      <c r="G74" s="412"/>
    </row>
    <row r="75" spans="1:7" ht="18.75">
      <c r="A75" s="440"/>
      <c r="B75" s="441" t="s">
        <v>396</v>
      </c>
      <c r="C75" s="442">
        <f>SUM(C71:C74)</f>
        <v>0</v>
      </c>
      <c r="D75" s="442">
        <f>SUM(D71:D74)</f>
        <v>0</v>
      </c>
      <c r="E75" s="442">
        <f>SUM(E71:E74)</f>
        <v>0</v>
      </c>
      <c r="F75" s="613">
        <f>SUM(F71:F74)</f>
        <v>132867580</v>
      </c>
      <c r="G75" s="443">
        <f>SUM(G71:G74)</f>
        <v>0</v>
      </c>
    </row>
    <row r="76" spans="1:7" ht="18.75">
      <c r="A76" s="444"/>
      <c r="B76" s="445"/>
      <c r="C76" s="392"/>
      <c r="D76" s="392"/>
      <c r="E76" s="392"/>
      <c r="F76" s="614"/>
      <c r="G76" s="447"/>
    </row>
    <row r="77" spans="1:7" ht="18.75">
      <c r="A77" s="135" t="s">
        <v>135</v>
      </c>
      <c r="B77" s="6" t="s">
        <v>136</v>
      </c>
      <c r="C77" s="412"/>
      <c r="D77" s="413"/>
      <c r="E77" s="412"/>
      <c r="F77" s="607"/>
      <c r="G77" s="412"/>
    </row>
    <row r="78" spans="1:7" ht="18.75">
      <c r="A78" s="135" t="s">
        <v>137</v>
      </c>
      <c r="B78" s="18" t="s">
        <v>138</v>
      </c>
      <c r="C78" s="412"/>
      <c r="D78" s="413"/>
      <c r="E78" s="412"/>
      <c r="F78" s="607"/>
      <c r="G78" s="412"/>
    </row>
    <row r="79" spans="1:7" ht="18.75">
      <c r="A79" s="135" t="s">
        <v>139</v>
      </c>
      <c r="B79" s="18" t="s">
        <v>140</v>
      </c>
      <c r="C79" s="412"/>
      <c r="D79" s="413"/>
      <c r="E79" s="412"/>
      <c r="F79" s="607"/>
      <c r="G79" s="412"/>
    </row>
    <row r="80" spans="1:7" ht="18.75">
      <c r="A80" s="135" t="s">
        <v>141</v>
      </c>
      <c r="B80" s="18" t="s">
        <v>142</v>
      </c>
      <c r="C80" s="412"/>
      <c r="D80" s="413"/>
      <c r="E80" s="412"/>
      <c r="F80" s="607"/>
      <c r="G80" s="412"/>
    </row>
    <row r="81" spans="1:7" ht="18.75">
      <c r="A81" s="135" t="s">
        <v>143</v>
      </c>
      <c r="B81" s="18" t="s">
        <v>144</v>
      </c>
      <c r="C81" s="412"/>
      <c r="D81" s="413"/>
      <c r="E81" s="412"/>
      <c r="F81" s="607"/>
      <c r="G81" s="412"/>
    </row>
    <row r="82" spans="1:7" ht="18.75">
      <c r="A82" s="135" t="s">
        <v>145</v>
      </c>
      <c r="B82" s="18" t="s">
        <v>146</v>
      </c>
      <c r="C82" s="412"/>
      <c r="D82" s="413"/>
      <c r="E82" s="412"/>
      <c r="F82" s="607"/>
      <c r="G82" s="412"/>
    </row>
    <row r="83" spans="1:7" ht="18.75">
      <c r="A83" s="67" t="s">
        <v>9</v>
      </c>
      <c r="B83" s="73" t="s">
        <v>10</v>
      </c>
      <c r="C83" s="415">
        <f>SUM(C77:C82)</f>
        <v>0</v>
      </c>
      <c r="D83" s="416">
        <f>SUM(D77:D82)</f>
        <v>0</v>
      </c>
      <c r="E83" s="415">
        <f>SUM(E77:E82)</f>
        <v>0</v>
      </c>
      <c r="F83" s="605">
        <f>SUM(F77:F82)</f>
        <v>0</v>
      </c>
      <c r="G83" s="416">
        <f>SUM(G77:G82)</f>
        <v>0</v>
      </c>
    </row>
    <row r="84" spans="1:7" ht="15.75">
      <c r="A84" s="144"/>
      <c r="B84" s="18"/>
      <c r="C84" s="412"/>
      <c r="D84" s="413"/>
      <c r="E84" s="412"/>
      <c r="F84" s="464"/>
      <c r="G84" s="412"/>
    </row>
    <row r="85" spans="1:7" ht="15.75">
      <c r="A85" s="144"/>
      <c r="B85" s="18"/>
      <c r="C85" s="412"/>
      <c r="D85" s="412"/>
      <c r="E85" s="412"/>
      <c r="F85" s="464"/>
      <c r="G85" s="412"/>
    </row>
    <row r="86" spans="1:7" ht="15.75">
      <c r="A86" s="67" t="s">
        <v>13</v>
      </c>
      <c r="B86" s="73" t="s">
        <v>149</v>
      </c>
      <c r="C86" s="426">
        <f>SUM(C84:C85)</f>
        <v>0</v>
      </c>
      <c r="D86" s="425">
        <f>SUM(D84:D85)</f>
        <v>0</v>
      </c>
      <c r="E86" s="426">
        <f>SUM(E84:E85)</f>
        <v>0</v>
      </c>
      <c r="F86" s="425">
        <f>SUM(F84:F85)</f>
        <v>0</v>
      </c>
      <c r="G86" s="425">
        <f>SUM(G84:G85)</f>
        <v>0</v>
      </c>
    </row>
    <row r="87" spans="1:7" ht="18.75">
      <c r="A87" s="40" t="s">
        <v>17</v>
      </c>
      <c r="B87" s="145" t="s">
        <v>150</v>
      </c>
      <c r="C87" s="418">
        <f>SUM(C86,C83)</f>
        <v>0</v>
      </c>
      <c r="D87" s="418">
        <f>SUM(D86,D83)</f>
        <v>0</v>
      </c>
      <c r="E87" s="418">
        <f>SUM(E86,E83)</f>
        <v>0</v>
      </c>
      <c r="F87" s="432">
        <f>SUM(F83,F86)</f>
        <v>0</v>
      </c>
      <c r="G87" s="421">
        <f>SUM(G83,G86)</f>
        <v>0</v>
      </c>
    </row>
    <row r="88" spans="1:7" ht="15.75">
      <c r="A88" s="67" t="s">
        <v>21</v>
      </c>
      <c r="B88" s="73" t="s">
        <v>152</v>
      </c>
      <c r="C88" s="425"/>
      <c r="D88" s="425"/>
      <c r="E88" s="425"/>
      <c r="F88" s="425"/>
      <c r="G88" s="416"/>
    </row>
    <row r="89" spans="1:7" ht="18.75">
      <c r="A89" s="144"/>
      <c r="B89" s="18"/>
      <c r="C89" s="412"/>
      <c r="D89" s="413"/>
      <c r="E89" s="412"/>
      <c r="F89" s="607"/>
      <c r="G89" s="412"/>
    </row>
    <row r="90" spans="1:7" ht="15.75">
      <c r="A90" s="144"/>
      <c r="B90" s="18"/>
      <c r="C90" s="412"/>
      <c r="D90" s="412"/>
      <c r="E90" s="412"/>
      <c r="F90" s="464"/>
      <c r="G90" s="412"/>
    </row>
    <row r="91" spans="1:7" ht="15.75">
      <c r="A91" s="67" t="s">
        <v>25</v>
      </c>
      <c r="B91" s="73" t="s">
        <v>154</v>
      </c>
      <c r="C91" s="426">
        <f>SUM(C89:C90)</f>
        <v>0</v>
      </c>
      <c r="D91" s="425">
        <f>SUM(D89:D90)</f>
        <v>0</v>
      </c>
      <c r="E91" s="425">
        <f>SUM(E89:E90)</f>
        <v>0</v>
      </c>
      <c r="F91" s="425">
        <f>SUM(F89:F90)</f>
        <v>0</v>
      </c>
      <c r="G91" s="425">
        <f>SUM(G89:G90)</f>
        <v>0</v>
      </c>
    </row>
    <row r="92" spans="1:7" ht="18.75">
      <c r="A92" s="40" t="s">
        <v>29</v>
      </c>
      <c r="B92" s="145" t="s">
        <v>155</v>
      </c>
      <c r="C92" s="418">
        <f>SUM(C88,C91)</f>
        <v>0</v>
      </c>
      <c r="D92" s="419">
        <f>SUM(D88,D91)</f>
        <v>0</v>
      </c>
      <c r="E92" s="418">
        <f>SUM(E88,E91)</f>
        <v>0</v>
      </c>
      <c r="F92" s="432">
        <f>SUM(F88,F91)</f>
        <v>0</v>
      </c>
      <c r="G92" s="418">
        <f>SUM(G88,G91)</f>
        <v>0</v>
      </c>
    </row>
    <row r="93" spans="1:7" ht="15.75">
      <c r="A93" s="144" t="s">
        <v>33</v>
      </c>
      <c r="B93" s="153" t="s">
        <v>400</v>
      </c>
      <c r="C93" s="412"/>
      <c r="D93" s="412"/>
      <c r="E93" s="412"/>
      <c r="F93" s="464"/>
      <c r="G93" s="412"/>
    </row>
    <row r="94" spans="1:7" ht="18.75">
      <c r="A94" s="144" t="s">
        <v>37</v>
      </c>
      <c r="B94" s="153" t="s">
        <v>401</v>
      </c>
      <c r="C94" s="412"/>
      <c r="D94" s="413"/>
      <c r="E94" s="412"/>
      <c r="F94" s="607"/>
      <c r="G94" s="412"/>
    </row>
    <row r="95" spans="1:7" ht="18.75">
      <c r="A95" s="144" t="s">
        <v>41</v>
      </c>
      <c r="B95" s="26" t="s">
        <v>402</v>
      </c>
      <c r="C95" s="412"/>
      <c r="D95" s="413"/>
      <c r="E95" s="412"/>
      <c r="F95" s="607"/>
      <c r="G95" s="412"/>
    </row>
    <row r="96" spans="1:7" ht="18.75">
      <c r="A96" s="144" t="s">
        <v>45</v>
      </c>
      <c r="B96" s="26" t="s">
        <v>46</v>
      </c>
      <c r="C96" s="412"/>
      <c r="D96" s="413"/>
      <c r="E96" s="412"/>
      <c r="F96" s="607"/>
      <c r="G96" s="412"/>
    </row>
    <row r="97" spans="1:7" ht="18.75">
      <c r="A97" s="144" t="s">
        <v>49</v>
      </c>
      <c r="B97" s="26" t="s">
        <v>419</v>
      </c>
      <c r="C97" s="412"/>
      <c r="D97" s="413"/>
      <c r="E97" s="412"/>
      <c r="F97" s="607"/>
      <c r="G97" s="412"/>
    </row>
    <row r="98" spans="1:7" ht="18.75">
      <c r="A98" s="144"/>
      <c r="B98" s="154"/>
      <c r="C98" s="412"/>
      <c r="D98" s="413"/>
      <c r="E98" s="412"/>
      <c r="F98" s="607"/>
      <c r="G98" s="412"/>
    </row>
    <row r="99" spans="1:7" ht="18.75">
      <c r="A99" s="40" t="s">
        <v>56</v>
      </c>
      <c r="B99" s="145" t="s">
        <v>161</v>
      </c>
      <c r="C99" s="419">
        <f>SUM(C94:C98)</f>
        <v>0</v>
      </c>
      <c r="D99" s="418">
        <f>SUM(D94:D98)</f>
        <v>0</v>
      </c>
      <c r="E99" s="419">
        <f>SUM(E94:E98)</f>
        <v>0</v>
      </c>
      <c r="F99" s="432">
        <f>SUM(F94:F98)</f>
        <v>0</v>
      </c>
      <c r="G99" s="421">
        <f>SUM(G94:G98)</f>
        <v>0</v>
      </c>
    </row>
    <row r="100" spans="1:7" ht="18.75">
      <c r="A100" s="144" t="s">
        <v>162</v>
      </c>
      <c r="B100" s="154" t="s">
        <v>420</v>
      </c>
      <c r="C100" s="412"/>
      <c r="D100" s="413"/>
      <c r="E100" s="412"/>
      <c r="F100" s="615"/>
      <c r="G100" s="412"/>
    </row>
    <row r="101" spans="1:7" ht="18.75">
      <c r="A101" s="144" t="s">
        <v>163</v>
      </c>
      <c r="B101" s="154" t="s">
        <v>421</v>
      </c>
      <c r="C101" s="412"/>
      <c r="D101" s="413"/>
      <c r="E101" s="412"/>
      <c r="F101" s="615"/>
      <c r="G101" s="412"/>
    </row>
    <row r="102" spans="1:7" ht="18.75">
      <c r="A102" s="144" t="s">
        <v>165</v>
      </c>
      <c r="B102" s="154" t="s">
        <v>422</v>
      </c>
      <c r="C102" s="412"/>
      <c r="D102" s="413"/>
      <c r="E102" s="412"/>
      <c r="F102" s="615"/>
      <c r="G102" s="412"/>
    </row>
    <row r="103" spans="1:7" ht="18.75">
      <c r="A103" s="144"/>
      <c r="B103" s="154" t="s">
        <v>423</v>
      </c>
      <c r="C103" s="412"/>
      <c r="D103" s="413"/>
      <c r="E103" s="412"/>
      <c r="F103" s="615"/>
      <c r="G103" s="412"/>
    </row>
    <row r="104" spans="1:7" ht="18.75">
      <c r="A104" s="144" t="s">
        <v>169</v>
      </c>
      <c r="B104" s="154" t="s">
        <v>424</v>
      </c>
      <c r="C104" s="412"/>
      <c r="D104" s="413"/>
      <c r="E104" s="412"/>
      <c r="F104" s="615"/>
      <c r="G104" s="412"/>
    </row>
    <row r="105" spans="1:7" ht="18.75">
      <c r="A105" s="144" t="s">
        <v>169</v>
      </c>
      <c r="B105" s="154" t="s">
        <v>425</v>
      </c>
      <c r="C105" s="412"/>
      <c r="D105" s="413"/>
      <c r="E105" s="412"/>
      <c r="F105" s="615"/>
      <c r="G105" s="412"/>
    </row>
    <row r="106" spans="1:7" ht="18.75">
      <c r="A106" s="144" t="s">
        <v>171</v>
      </c>
      <c r="B106" s="154" t="s">
        <v>172</v>
      </c>
      <c r="C106" s="412"/>
      <c r="D106" s="413"/>
      <c r="E106" s="412"/>
      <c r="F106" s="615"/>
      <c r="G106" s="412"/>
    </row>
    <row r="107" spans="1:7" ht="18.75">
      <c r="A107" s="144" t="s">
        <v>173</v>
      </c>
      <c r="B107" s="154" t="s">
        <v>174</v>
      </c>
      <c r="C107" s="412"/>
      <c r="D107" s="413"/>
      <c r="E107" s="412"/>
      <c r="F107" s="615"/>
      <c r="G107" s="412"/>
    </row>
    <row r="108" spans="1:7" ht="18.75">
      <c r="A108" s="144" t="s">
        <v>175</v>
      </c>
      <c r="B108" s="154" t="s">
        <v>176</v>
      </c>
      <c r="C108" s="412"/>
      <c r="D108" s="413"/>
      <c r="E108" s="412"/>
      <c r="F108" s="615"/>
      <c r="G108" s="412"/>
    </row>
    <row r="109" spans="1:7" ht="18.75">
      <c r="A109" s="40" t="s">
        <v>60</v>
      </c>
      <c r="B109" s="145" t="s">
        <v>179</v>
      </c>
      <c r="C109" s="419">
        <f>SUM(C100:C108)</f>
        <v>0</v>
      </c>
      <c r="D109" s="418">
        <f>SUM(D100:D108)</f>
        <v>0</v>
      </c>
      <c r="E109" s="419">
        <f>SUM(E100:E108)</f>
        <v>0</v>
      </c>
      <c r="F109" s="432"/>
      <c r="G109" s="421"/>
    </row>
    <row r="110" spans="1:7" ht="15.75">
      <c r="A110" s="144" t="s">
        <v>180</v>
      </c>
      <c r="B110" s="18" t="s">
        <v>181</v>
      </c>
      <c r="C110" s="413"/>
      <c r="D110" s="413"/>
      <c r="E110" s="412"/>
      <c r="F110" s="464"/>
      <c r="G110" s="412"/>
    </row>
    <row r="111" spans="1:7" ht="15.75">
      <c r="A111" s="144" t="s">
        <v>182</v>
      </c>
      <c r="B111" s="18" t="s">
        <v>183</v>
      </c>
      <c r="C111" s="413"/>
      <c r="D111" s="413"/>
      <c r="E111" s="412"/>
      <c r="F111" s="464"/>
      <c r="G111" s="412"/>
    </row>
    <row r="112" spans="1:7" ht="18.75">
      <c r="A112" s="40" t="s">
        <v>184</v>
      </c>
      <c r="B112" s="145" t="s">
        <v>185</v>
      </c>
      <c r="C112" s="419">
        <f>SUM(C110:C111)</f>
        <v>0</v>
      </c>
      <c r="D112" s="418">
        <f>SUM(D110:D111)</f>
        <v>0</v>
      </c>
      <c r="E112" s="419">
        <f>SUM(E110:E111)</f>
        <v>0</v>
      </c>
      <c r="F112" s="432"/>
      <c r="G112" s="421"/>
    </row>
    <row r="113" spans="1:7" ht="18.75">
      <c r="A113" s="144" t="s">
        <v>68</v>
      </c>
      <c r="B113" s="18" t="s">
        <v>186</v>
      </c>
      <c r="C113" s="412"/>
      <c r="D113" s="413"/>
      <c r="E113" s="412"/>
      <c r="F113" s="607"/>
      <c r="G113" s="412"/>
    </row>
    <row r="114" spans="1:7" ht="15.75">
      <c r="A114" s="144" t="s">
        <v>70</v>
      </c>
      <c r="B114" s="18" t="s">
        <v>187</v>
      </c>
      <c r="C114" s="412"/>
      <c r="D114" s="413"/>
      <c r="E114" s="412"/>
      <c r="F114" s="464"/>
      <c r="G114" s="412"/>
    </row>
    <row r="115" spans="1:7" ht="18.75">
      <c r="A115" s="40" t="s">
        <v>72</v>
      </c>
      <c r="B115" s="145" t="s">
        <v>188</v>
      </c>
      <c r="C115" s="419">
        <f>SUM(C113:C114)</f>
        <v>0</v>
      </c>
      <c r="D115" s="418">
        <f>SUM(D113:D114)</f>
        <v>0</v>
      </c>
      <c r="E115" s="419">
        <f>SUM(E113:E114)</f>
        <v>0</v>
      </c>
      <c r="F115" s="432"/>
      <c r="G115" s="421"/>
    </row>
    <row r="116" spans="1:7" ht="15.75">
      <c r="A116" s="144" t="s">
        <v>74</v>
      </c>
      <c r="B116" s="18" t="s">
        <v>75</v>
      </c>
      <c r="C116" s="412"/>
      <c r="D116" s="413"/>
      <c r="E116" s="412"/>
      <c r="F116" s="464"/>
      <c r="G116" s="412"/>
    </row>
    <row r="117" spans="1:7" ht="15.75">
      <c r="A117" s="144" t="s">
        <v>76</v>
      </c>
      <c r="B117" s="18" t="s">
        <v>189</v>
      </c>
      <c r="C117" s="412"/>
      <c r="D117" s="413"/>
      <c r="E117" s="412"/>
      <c r="F117" s="464"/>
      <c r="G117" s="412"/>
    </row>
    <row r="118" spans="1:7" ht="18.75">
      <c r="A118" s="40" t="s">
        <v>78</v>
      </c>
      <c r="B118" s="145" t="s">
        <v>190</v>
      </c>
      <c r="C118" s="419">
        <f>SUM(C116:C117)</f>
        <v>0</v>
      </c>
      <c r="D118" s="418">
        <f>SUM(D116:D117)</f>
        <v>0</v>
      </c>
      <c r="E118" s="419">
        <f>SUM(E116:E117)</f>
        <v>0</v>
      </c>
      <c r="F118" s="432"/>
      <c r="G118" s="421"/>
    </row>
    <row r="119" spans="1:7" ht="18.75">
      <c r="A119" s="157"/>
      <c r="B119" s="158" t="s">
        <v>191</v>
      </c>
      <c r="C119" s="435">
        <f>SUM(C87,C92,C99,C109,C112,C115,C118)</f>
        <v>0</v>
      </c>
      <c r="D119" s="448">
        <f>SUM(D87,D92,D99,D109,D112,D115,D118)</f>
        <v>0</v>
      </c>
      <c r="E119" s="435">
        <f>SUM(E87,E92,E99,E109,E112,E115,E118)</f>
        <v>0</v>
      </c>
      <c r="F119" s="611">
        <v>0</v>
      </c>
      <c r="G119" s="435"/>
    </row>
    <row r="120" spans="1:7" ht="18.75">
      <c r="A120" s="28" t="s">
        <v>82</v>
      </c>
      <c r="B120" s="25" t="s">
        <v>83</v>
      </c>
      <c r="C120" s="437"/>
      <c r="D120" s="438"/>
      <c r="E120" s="439"/>
      <c r="F120" s="609"/>
      <c r="G120" s="412"/>
    </row>
    <row r="121" spans="1:7" ht="18.75">
      <c r="A121" s="28" t="s">
        <v>86</v>
      </c>
      <c r="B121" s="25" t="s">
        <v>87</v>
      </c>
      <c r="C121" s="449"/>
      <c r="D121" s="450"/>
      <c r="E121" s="449"/>
      <c r="F121" s="609">
        <v>3829324</v>
      </c>
      <c r="G121" s="412"/>
    </row>
    <row r="122" spans="1:7" ht="18.75">
      <c r="A122" s="28" t="s">
        <v>89</v>
      </c>
      <c r="B122" s="25" t="s">
        <v>90</v>
      </c>
      <c r="C122" s="449"/>
      <c r="D122" s="450"/>
      <c r="E122" s="449"/>
      <c r="F122" s="609">
        <v>129038256</v>
      </c>
      <c r="G122" s="412"/>
    </row>
    <row r="123" spans="1:7" ht="18.75">
      <c r="A123" s="28" t="s">
        <v>92</v>
      </c>
      <c r="B123" s="25" t="s">
        <v>93</v>
      </c>
      <c r="C123" s="437"/>
      <c r="D123" s="438"/>
      <c r="E123" s="439"/>
      <c r="F123" s="609"/>
      <c r="G123" s="412"/>
    </row>
    <row r="124" spans="1:7" ht="18.75">
      <c r="A124" s="161"/>
      <c r="B124" s="158" t="s">
        <v>192</v>
      </c>
      <c r="C124" s="435">
        <f>SUM(C119:C123)</f>
        <v>0</v>
      </c>
      <c r="D124" s="435">
        <f>SUM(D119:D123)</f>
        <v>0</v>
      </c>
      <c r="E124" s="435">
        <f>SUM(E119:E123)</f>
        <v>0</v>
      </c>
      <c r="F124" s="611">
        <f>SUM(F120:F123)</f>
        <v>132867580</v>
      </c>
      <c r="G124" s="436"/>
    </row>
    <row r="125" spans="1:7" ht="15">
      <c r="C125" s="451"/>
      <c r="D125" s="451"/>
      <c r="E125" s="451"/>
      <c r="G125" s="187"/>
    </row>
    <row r="126" spans="1:7" ht="18.75">
      <c r="A126" s="453"/>
      <c r="B126" s="454" t="s">
        <v>407</v>
      </c>
      <c r="C126" s="455"/>
      <c r="D126" s="456"/>
      <c r="E126" s="455"/>
      <c r="F126" s="651">
        <v>21</v>
      </c>
      <c r="G126" s="457"/>
    </row>
  </sheetData>
  <sheetProtection selectLockedCells="1" selectUnlockedCells="1"/>
  <mergeCells count="4">
    <mergeCell ref="A1:A4"/>
    <mergeCell ref="C1:E2"/>
    <mergeCell ref="C3:D3"/>
    <mergeCell ref="E3:E4"/>
  </mergeCells>
  <phoneticPr fontId="56" type="noConversion"/>
  <pageMargins left="0.2361111111111111" right="0.2361111111111111" top="0.74791666666666667" bottom="0.74791666666666667" header="0.31527777777777777" footer="0.51180555555555551"/>
  <pageSetup paperSize="9" scale="54" firstPageNumber="0" orientation="portrait" horizontalDpi="300" verticalDpi="300" r:id="rId1"/>
  <headerFooter alignWithMargins="0">
    <oddHeader>&amp;C&amp;"Arial CE,Normál"Hegyeshalom Nagyközségi Önkormányzat&amp;R&amp;"Arial CE,Normál"17. melléklet</oddHeader>
  </headerFooter>
  <rowBreaks count="1" manualBreakCount="1">
    <brk id="75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opLeftCell="A94" zoomScaleNormal="100" workbookViewId="0">
      <selection activeCell="G130" sqref="G130"/>
    </sheetView>
  </sheetViews>
  <sheetFormatPr defaultRowHeight="12.75"/>
  <cols>
    <col min="2" max="2" width="77" customWidth="1"/>
    <col min="3" max="4" width="0" hidden="1" customWidth="1"/>
    <col min="5" max="5" width="0.140625" hidden="1" customWidth="1"/>
    <col min="6" max="6" width="25.85546875" customWidth="1"/>
    <col min="7" max="7" width="17.5703125" customWidth="1"/>
  </cols>
  <sheetData>
    <row r="1" spans="1:7" ht="20.25">
      <c r="A1" s="895" t="s">
        <v>127</v>
      </c>
      <c r="B1" s="603"/>
      <c r="C1" s="896" t="s">
        <v>1</v>
      </c>
      <c r="D1" s="896"/>
      <c r="E1" s="896"/>
      <c r="F1" s="403"/>
      <c r="G1" s="263" t="s">
        <v>99</v>
      </c>
    </row>
    <row r="2" spans="1:7" ht="20.25">
      <c r="A2" s="895"/>
      <c r="B2" s="404" t="s">
        <v>576</v>
      </c>
      <c r="C2" s="896"/>
      <c r="D2" s="896"/>
      <c r="E2" s="896"/>
      <c r="F2" s="348" t="s">
        <v>669</v>
      </c>
      <c r="G2" s="405" t="s">
        <v>104</v>
      </c>
    </row>
    <row r="3" spans="1:7" ht="20.25">
      <c r="A3" s="895"/>
      <c r="B3" s="406"/>
      <c r="C3" s="875" t="s">
        <v>101</v>
      </c>
      <c r="D3" s="875"/>
      <c r="E3" s="875" t="s">
        <v>6</v>
      </c>
      <c r="F3" s="348" t="s">
        <v>107</v>
      </c>
      <c r="G3" s="405" t="s">
        <v>108</v>
      </c>
    </row>
    <row r="4" spans="1:7" ht="20.25">
      <c r="A4" s="895"/>
      <c r="B4" s="408"/>
      <c r="C4" s="409" t="s">
        <v>105</v>
      </c>
      <c r="D4" s="733" t="s">
        <v>258</v>
      </c>
      <c r="E4" s="875"/>
      <c r="F4" s="410"/>
      <c r="G4" s="411" t="s">
        <v>242</v>
      </c>
    </row>
    <row r="5" spans="1:7" ht="18.75">
      <c r="A5" s="144" t="s">
        <v>283</v>
      </c>
      <c r="B5" s="18" t="s">
        <v>284</v>
      </c>
      <c r="C5" s="412"/>
      <c r="D5" s="413"/>
      <c r="E5" s="412"/>
      <c r="F5" s="604">
        <v>3662400</v>
      </c>
      <c r="G5" s="412"/>
    </row>
    <row r="6" spans="1:7" ht="18.75">
      <c r="A6" s="144" t="s">
        <v>285</v>
      </c>
      <c r="B6" s="18" t="s">
        <v>286</v>
      </c>
      <c r="C6" s="412"/>
      <c r="D6" s="413"/>
      <c r="E6" s="412"/>
      <c r="F6" s="604">
        <v>292600</v>
      </c>
      <c r="G6" s="412"/>
    </row>
    <row r="7" spans="1:7" ht="18.75">
      <c r="A7" s="144" t="s">
        <v>287</v>
      </c>
      <c r="B7" s="18" t="s">
        <v>288</v>
      </c>
      <c r="C7" s="412"/>
      <c r="D7" s="413"/>
      <c r="E7" s="412"/>
      <c r="F7" s="604"/>
      <c r="G7" s="412"/>
    </row>
    <row r="8" spans="1:7" ht="18.75">
      <c r="A8" s="144" t="s">
        <v>289</v>
      </c>
      <c r="B8" s="18" t="s">
        <v>290</v>
      </c>
      <c r="C8" s="412"/>
      <c r="D8" s="413"/>
      <c r="E8" s="412"/>
      <c r="F8" s="604"/>
      <c r="G8" s="412"/>
    </row>
    <row r="9" spans="1:7" ht="18.75">
      <c r="A9" s="144" t="s">
        <v>291</v>
      </c>
      <c r="B9" s="18" t="s">
        <v>292</v>
      </c>
      <c r="C9" s="412"/>
      <c r="D9" s="413"/>
      <c r="E9" s="412"/>
      <c r="F9" s="604"/>
      <c r="G9" s="412"/>
    </row>
    <row r="10" spans="1:7" ht="18.75">
      <c r="A10" s="144" t="s">
        <v>293</v>
      </c>
      <c r="B10" s="18" t="s">
        <v>294</v>
      </c>
      <c r="C10" s="412"/>
      <c r="D10" s="413"/>
      <c r="E10" s="412"/>
      <c r="F10" s="604">
        <v>173913</v>
      </c>
      <c r="G10" s="412"/>
    </row>
    <row r="11" spans="1:7" ht="18.75">
      <c r="A11" s="144" t="s">
        <v>295</v>
      </c>
      <c r="B11" s="18" t="s">
        <v>541</v>
      </c>
      <c r="C11" s="412"/>
      <c r="D11" s="413"/>
      <c r="E11" s="412"/>
      <c r="F11" s="604"/>
      <c r="G11" s="412"/>
    </row>
    <row r="12" spans="1:7" ht="18.75">
      <c r="A12" s="144" t="s">
        <v>297</v>
      </c>
      <c r="B12" s="18" t="s">
        <v>298</v>
      </c>
      <c r="C12" s="412"/>
      <c r="D12" s="413"/>
      <c r="E12" s="412"/>
      <c r="F12" s="604"/>
      <c r="G12" s="412"/>
    </row>
    <row r="13" spans="1:7" ht="18.75">
      <c r="A13" s="144" t="s">
        <v>299</v>
      </c>
      <c r="B13" s="18" t="s">
        <v>300</v>
      </c>
      <c r="C13" s="412"/>
      <c r="D13" s="413"/>
      <c r="E13" s="412"/>
      <c r="F13" s="604">
        <v>12000</v>
      </c>
      <c r="G13" s="412"/>
    </row>
    <row r="14" spans="1:7" ht="18.75">
      <c r="A14" s="144" t="s">
        <v>301</v>
      </c>
      <c r="B14" s="18" t="s">
        <v>302</v>
      </c>
      <c r="C14" s="412"/>
      <c r="D14" s="413"/>
      <c r="E14" s="412"/>
      <c r="F14" s="604"/>
      <c r="G14" s="412"/>
    </row>
    <row r="15" spans="1:7" ht="18.75">
      <c r="A15" s="414" t="s">
        <v>303</v>
      </c>
      <c r="B15" s="73" t="s">
        <v>304</v>
      </c>
      <c r="C15" s="415">
        <f>SUM(C5:C14)</f>
        <v>0</v>
      </c>
      <c r="D15" s="416">
        <f>SUM(D5:D14)</f>
        <v>0</v>
      </c>
      <c r="E15" s="415">
        <f>SUM(E5:E14)</f>
        <v>0</v>
      </c>
      <c r="F15" s="605">
        <f>SUM(F5:F14)</f>
        <v>4140913</v>
      </c>
      <c r="G15" s="415"/>
    </row>
    <row r="16" spans="1:7" ht="18.75">
      <c r="A16" s="144" t="s">
        <v>305</v>
      </c>
      <c r="B16" s="18" t="s">
        <v>306</v>
      </c>
      <c r="C16" s="412"/>
      <c r="D16" s="413"/>
      <c r="E16" s="412"/>
      <c r="F16" s="604"/>
      <c r="G16" s="413"/>
    </row>
    <row r="17" spans="1:7" ht="18.75">
      <c r="A17" s="144" t="s">
        <v>307</v>
      </c>
      <c r="B17" s="18" t="s">
        <v>409</v>
      </c>
      <c r="C17" s="412"/>
      <c r="D17" s="413"/>
      <c r="E17" s="412"/>
      <c r="F17" s="604"/>
      <c r="G17" s="413"/>
    </row>
    <row r="18" spans="1:7" ht="18.75">
      <c r="A18" s="144" t="s">
        <v>309</v>
      </c>
      <c r="B18" s="18" t="s">
        <v>310</v>
      </c>
      <c r="C18" s="412"/>
      <c r="D18" s="412"/>
      <c r="E18" s="412"/>
      <c r="F18" s="604">
        <v>80000</v>
      </c>
      <c r="G18" s="413"/>
    </row>
    <row r="19" spans="1:7" ht="18.75">
      <c r="A19" s="414" t="s">
        <v>311</v>
      </c>
      <c r="B19" s="73" t="s">
        <v>312</v>
      </c>
      <c r="C19" s="415">
        <f>SUM(C16:C18)</f>
        <v>0</v>
      </c>
      <c r="D19" s="416">
        <f>SUM(D16:D18)</f>
        <v>0</v>
      </c>
      <c r="E19" s="415">
        <f>SUM(E16:E18)</f>
        <v>0</v>
      </c>
      <c r="F19" s="605">
        <f>SUM(F16:F18)</f>
        <v>80000</v>
      </c>
      <c r="G19" s="416"/>
    </row>
    <row r="20" spans="1:7" ht="18.75">
      <c r="A20" s="417" t="s">
        <v>11</v>
      </c>
      <c r="B20" s="145" t="s">
        <v>313</v>
      </c>
      <c r="C20" s="418">
        <f>SUM(C15,C19)</f>
        <v>0</v>
      </c>
      <c r="D20" s="419">
        <f>SUM(D15,D19)</f>
        <v>0</v>
      </c>
      <c r="E20" s="418">
        <f>SUM(E15,E19)</f>
        <v>0</v>
      </c>
      <c r="F20" s="432">
        <f>F15+F19</f>
        <v>4220913</v>
      </c>
      <c r="G20" s="418"/>
    </row>
    <row r="21" spans="1:7" ht="18.75">
      <c r="A21" s="144" t="s">
        <v>314</v>
      </c>
      <c r="B21" s="154" t="s">
        <v>315</v>
      </c>
      <c r="C21" s="412"/>
      <c r="D21" s="413"/>
      <c r="E21" s="412"/>
      <c r="F21" s="604">
        <v>627285</v>
      </c>
      <c r="G21" s="412"/>
    </row>
    <row r="22" spans="1:7" ht="18.75">
      <c r="A22" s="144" t="s">
        <v>316</v>
      </c>
      <c r="B22" s="154" t="s">
        <v>317</v>
      </c>
      <c r="C22" s="412"/>
      <c r="D22" s="413"/>
      <c r="E22" s="412"/>
      <c r="F22" s="606"/>
      <c r="G22" s="412"/>
    </row>
    <row r="23" spans="1:7" ht="18.75">
      <c r="A23" s="144" t="s">
        <v>318</v>
      </c>
      <c r="B23" s="154" t="s">
        <v>542</v>
      </c>
      <c r="C23" s="412"/>
      <c r="D23" s="413"/>
      <c r="E23" s="412"/>
      <c r="F23" s="604"/>
      <c r="G23" s="412"/>
    </row>
    <row r="24" spans="1:7" ht="18.75">
      <c r="A24" s="144" t="s">
        <v>320</v>
      </c>
      <c r="B24" s="154" t="s">
        <v>321</v>
      </c>
      <c r="C24" s="412"/>
      <c r="D24" s="413"/>
      <c r="E24" s="413"/>
      <c r="F24" s="606">
        <v>26087</v>
      </c>
      <c r="G24" s="412"/>
    </row>
    <row r="25" spans="1:7" ht="18.75">
      <c r="A25" s="10" t="s">
        <v>15</v>
      </c>
      <c r="B25" s="420" t="s">
        <v>322</v>
      </c>
      <c r="C25" s="419">
        <f>SUM(C21:C24)</f>
        <v>0</v>
      </c>
      <c r="D25" s="418">
        <f>SUM(D21:D24)</f>
        <v>0</v>
      </c>
      <c r="E25" s="419">
        <f>SUM(E21:E24)</f>
        <v>0</v>
      </c>
      <c r="F25" s="432">
        <f>SUM(F21:F24)</f>
        <v>653372</v>
      </c>
      <c r="G25" s="421"/>
    </row>
    <row r="26" spans="1:7" ht="18.75">
      <c r="A26" s="144" t="s">
        <v>323</v>
      </c>
      <c r="B26" s="154" t="s">
        <v>324</v>
      </c>
      <c r="C26" s="412"/>
      <c r="D26" s="413"/>
      <c r="E26" s="412"/>
      <c r="F26" s="604"/>
      <c r="G26" s="412"/>
    </row>
    <row r="27" spans="1:7" ht="18.75">
      <c r="A27" s="144" t="s">
        <v>325</v>
      </c>
      <c r="B27" s="18" t="s">
        <v>326</v>
      </c>
      <c r="C27" s="412"/>
      <c r="D27" s="413"/>
      <c r="E27" s="412"/>
      <c r="F27" s="604">
        <v>800000</v>
      </c>
      <c r="G27" s="412"/>
    </row>
    <row r="28" spans="1:7" ht="15.75">
      <c r="A28" s="422" t="s">
        <v>327</v>
      </c>
      <c r="B28" s="153" t="s">
        <v>543</v>
      </c>
      <c r="C28" s="413">
        <f>SUM(C26:C27)</f>
        <v>0</v>
      </c>
      <c r="D28" s="412">
        <f>SUM(D26:D27)</f>
        <v>0</v>
      </c>
      <c r="E28" s="413">
        <f>SUM(E26:E27)</f>
        <v>0</v>
      </c>
      <c r="F28" s="416"/>
      <c r="G28" s="413"/>
    </row>
    <row r="29" spans="1:7" ht="18.75">
      <c r="A29" s="144" t="s">
        <v>329</v>
      </c>
      <c r="B29" s="18" t="s">
        <v>330</v>
      </c>
      <c r="C29" s="412"/>
      <c r="D29" s="413"/>
      <c r="E29" s="412"/>
      <c r="F29" s="604"/>
      <c r="G29" s="412"/>
    </row>
    <row r="30" spans="1:7" ht="18.75">
      <c r="A30" s="144" t="s">
        <v>331</v>
      </c>
      <c r="B30" s="18" t="s">
        <v>584</v>
      </c>
      <c r="C30" s="412"/>
      <c r="D30" s="413"/>
      <c r="E30" s="412"/>
      <c r="F30" s="604">
        <v>50000</v>
      </c>
      <c r="G30" s="412"/>
    </row>
    <row r="31" spans="1:7" ht="18.75">
      <c r="A31" s="144" t="s">
        <v>544</v>
      </c>
      <c r="B31" s="18" t="s">
        <v>545</v>
      </c>
      <c r="C31" s="412"/>
      <c r="D31" s="413"/>
      <c r="E31" s="412"/>
      <c r="F31" s="604"/>
      <c r="G31" s="412"/>
    </row>
    <row r="32" spans="1:7" ht="18.75">
      <c r="A32" s="144" t="s">
        <v>335</v>
      </c>
      <c r="B32" s="18" t="s">
        <v>336</v>
      </c>
      <c r="C32" s="412"/>
      <c r="D32" s="413"/>
      <c r="E32" s="412"/>
      <c r="F32" s="604"/>
      <c r="G32" s="412"/>
    </row>
    <row r="33" spans="1:7" ht="18.75">
      <c r="A33" s="144" t="s">
        <v>337</v>
      </c>
      <c r="B33" s="154" t="s">
        <v>338</v>
      </c>
      <c r="C33" s="412"/>
      <c r="D33" s="413"/>
      <c r="E33" s="412"/>
      <c r="F33" s="604">
        <v>100000</v>
      </c>
      <c r="G33" s="412"/>
    </row>
    <row r="34" spans="1:7" ht="18.75">
      <c r="A34" s="144" t="s">
        <v>339</v>
      </c>
      <c r="B34" s="18" t="s">
        <v>340</v>
      </c>
      <c r="C34" s="412"/>
      <c r="D34" s="413"/>
      <c r="E34" s="412"/>
      <c r="F34" s="604"/>
      <c r="G34" s="412"/>
    </row>
    <row r="35" spans="1:7" ht="15.75">
      <c r="A35" s="144" t="s">
        <v>333</v>
      </c>
      <c r="B35" s="26" t="s">
        <v>341</v>
      </c>
      <c r="C35" s="413">
        <f>SUM(C29:C34)</f>
        <v>0</v>
      </c>
      <c r="D35" s="412">
        <f>SUM(D29:D34)</f>
        <v>0</v>
      </c>
      <c r="E35" s="413">
        <f>SUM(E29:E34)</f>
        <v>0</v>
      </c>
      <c r="F35" s="416"/>
      <c r="G35" s="413"/>
    </row>
    <row r="36" spans="1:7" ht="18.75">
      <c r="A36" s="424" t="s">
        <v>342</v>
      </c>
      <c r="B36" s="73" t="s">
        <v>343</v>
      </c>
      <c r="C36" s="425">
        <f>SUM(C35,C28)</f>
        <v>0</v>
      </c>
      <c r="D36" s="426">
        <f>SUM(D35,D28)</f>
        <v>0</v>
      </c>
      <c r="E36" s="425">
        <f>SUM(E35,E28)</f>
        <v>0</v>
      </c>
      <c r="F36" s="605">
        <f>SUM(F26:F35)</f>
        <v>950000</v>
      </c>
      <c r="G36" s="416"/>
    </row>
    <row r="37" spans="1:7" ht="18.75">
      <c r="A37" s="144" t="s">
        <v>344</v>
      </c>
      <c r="B37" s="18" t="s">
        <v>345</v>
      </c>
      <c r="C37" s="412"/>
      <c r="D37" s="413"/>
      <c r="E37" s="412"/>
      <c r="F37" s="607"/>
      <c r="G37" s="412"/>
    </row>
    <row r="38" spans="1:7" ht="18.75">
      <c r="A38" s="144" t="s">
        <v>346</v>
      </c>
      <c r="B38" s="18" t="s">
        <v>412</v>
      </c>
      <c r="C38" s="412"/>
      <c r="D38" s="413"/>
      <c r="E38" s="412"/>
      <c r="F38" s="607"/>
      <c r="G38" s="412"/>
    </row>
    <row r="39" spans="1:7" ht="18.75">
      <c r="A39" s="424" t="s">
        <v>350</v>
      </c>
      <c r="B39" s="427" t="s">
        <v>351</v>
      </c>
      <c r="C39" s="416">
        <f>SUM(C37:C38)</f>
        <v>0</v>
      </c>
      <c r="D39" s="416">
        <f>SUM(D37:D38)</f>
        <v>0</v>
      </c>
      <c r="E39" s="416">
        <f>SUM(E37:E38)</f>
        <v>0</v>
      </c>
      <c r="F39" s="605">
        <f>SUM(F37:F38)</f>
        <v>0</v>
      </c>
      <c r="G39" s="416"/>
    </row>
    <row r="40" spans="1:7" ht="18.75">
      <c r="A40" s="144" t="s">
        <v>352</v>
      </c>
      <c r="B40" s="18" t="s">
        <v>353</v>
      </c>
      <c r="C40" s="412"/>
      <c r="D40" s="413"/>
      <c r="E40" s="412"/>
      <c r="F40" s="607"/>
      <c r="G40" s="412"/>
    </row>
    <row r="41" spans="1:7" ht="18.75">
      <c r="A41" s="144" t="s">
        <v>354</v>
      </c>
      <c r="B41" s="18" t="s">
        <v>355</v>
      </c>
      <c r="C41" s="412"/>
      <c r="D41" s="413"/>
      <c r="E41" s="412"/>
      <c r="F41" s="607"/>
      <c r="G41" s="412"/>
    </row>
    <row r="42" spans="1:7" ht="18.75">
      <c r="A42" s="144" t="s">
        <v>356</v>
      </c>
      <c r="B42" s="18" t="s">
        <v>357</v>
      </c>
      <c r="C42" s="412"/>
      <c r="D42" s="413"/>
      <c r="E42" s="412"/>
      <c r="F42" s="607"/>
      <c r="G42" s="412"/>
    </row>
    <row r="43" spans="1:7" ht="18.75">
      <c r="A43" s="144" t="s">
        <v>358</v>
      </c>
      <c r="B43" s="18" t="s">
        <v>359</v>
      </c>
      <c r="C43" s="412"/>
      <c r="D43" s="413"/>
      <c r="E43" s="412"/>
      <c r="F43" s="607"/>
      <c r="G43" s="412"/>
    </row>
    <row r="44" spans="1:7" ht="18.75">
      <c r="A44" s="144" t="s">
        <v>360</v>
      </c>
      <c r="B44" s="18" t="s">
        <v>361</v>
      </c>
      <c r="C44" s="412"/>
      <c r="D44" s="413"/>
      <c r="E44" s="412"/>
      <c r="F44" s="607"/>
      <c r="G44" s="412"/>
    </row>
    <row r="45" spans="1:7" ht="18.75">
      <c r="A45" s="144" t="s">
        <v>362</v>
      </c>
      <c r="B45" s="18" t="s">
        <v>415</v>
      </c>
      <c r="C45" s="412"/>
      <c r="D45" s="413"/>
      <c r="E45" s="412"/>
      <c r="F45" s="607"/>
      <c r="G45" s="412"/>
    </row>
    <row r="46" spans="1:7" ht="18.75">
      <c r="A46" s="144" t="s">
        <v>364</v>
      </c>
      <c r="B46" s="18" t="s">
        <v>416</v>
      </c>
      <c r="C46" s="412"/>
      <c r="D46" s="413"/>
      <c r="E46" s="412"/>
      <c r="F46" s="607"/>
      <c r="G46" s="412"/>
    </row>
    <row r="47" spans="1:7" ht="18.75">
      <c r="A47" s="424" t="s">
        <v>366</v>
      </c>
      <c r="B47" s="427" t="s">
        <v>367</v>
      </c>
      <c r="C47" s="415">
        <f>SUM(C40:C46)</f>
        <v>0</v>
      </c>
      <c r="D47" s="416">
        <f>SUM(D40:D46)</f>
        <v>0</v>
      </c>
      <c r="E47" s="415">
        <f>SUM(E40:E46)</f>
        <v>0</v>
      </c>
      <c r="F47" s="605">
        <f>SUM(F40:F46)</f>
        <v>0</v>
      </c>
      <c r="G47" s="416"/>
    </row>
    <row r="48" spans="1:7" ht="18.75">
      <c r="A48" s="144" t="s">
        <v>368</v>
      </c>
      <c r="B48" s="18" t="s">
        <v>369</v>
      </c>
      <c r="C48" s="412"/>
      <c r="D48" s="413"/>
      <c r="E48" s="412"/>
      <c r="F48" s="607">
        <v>20000</v>
      </c>
      <c r="G48" s="412"/>
    </row>
    <row r="49" spans="1:7" ht="18.75">
      <c r="A49" s="144" t="s">
        <v>370</v>
      </c>
      <c r="B49" s="18" t="s">
        <v>371</v>
      </c>
      <c r="C49" s="412"/>
      <c r="D49" s="413"/>
      <c r="E49" s="412"/>
      <c r="F49" s="607"/>
      <c r="G49" s="412"/>
    </row>
    <row r="50" spans="1:7" ht="18.75">
      <c r="A50" s="144" t="s">
        <v>372</v>
      </c>
      <c r="B50" s="18" t="s">
        <v>373</v>
      </c>
      <c r="C50" s="412"/>
      <c r="D50" s="413"/>
      <c r="E50" s="412"/>
      <c r="F50" s="607"/>
      <c r="G50" s="412"/>
    </row>
    <row r="51" spans="1:7" ht="18.75">
      <c r="A51" s="424" t="s">
        <v>374</v>
      </c>
      <c r="B51" s="427" t="s">
        <v>375</v>
      </c>
      <c r="C51" s="415">
        <f>SUM(C48:C50)</f>
        <v>0</v>
      </c>
      <c r="D51" s="416">
        <f>SUM(D48:D50)</f>
        <v>0</v>
      </c>
      <c r="E51" s="415">
        <f>SUM(E48:E50)</f>
        <v>0</v>
      </c>
      <c r="F51" s="605">
        <f>SUM(F48:F50)</f>
        <v>20000</v>
      </c>
      <c r="G51" s="416"/>
    </row>
    <row r="52" spans="1:7" ht="18.75">
      <c r="A52" s="144" t="s">
        <v>376</v>
      </c>
      <c r="B52" s="18" t="s">
        <v>377</v>
      </c>
      <c r="C52" s="412"/>
      <c r="D52" s="413"/>
      <c r="E52" s="412"/>
      <c r="F52" s="607">
        <v>132000</v>
      </c>
      <c r="G52" s="412"/>
    </row>
    <row r="53" spans="1:7" ht="18.75">
      <c r="A53" s="144" t="s">
        <v>378</v>
      </c>
      <c r="B53" s="18" t="s">
        <v>379</v>
      </c>
      <c r="C53" s="412"/>
      <c r="D53" s="413"/>
      <c r="E53" s="412"/>
      <c r="F53" s="607"/>
      <c r="G53" s="412"/>
    </row>
    <row r="54" spans="1:7" ht="18.75">
      <c r="A54" s="144" t="s">
        <v>380</v>
      </c>
      <c r="B54" s="18" t="s">
        <v>381</v>
      </c>
      <c r="C54" s="412"/>
      <c r="D54" s="413"/>
      <c r="E54" s="412"/>
      <c r="F54" s="607"/>
      <c r="G54" s="412"/>
    </row>
    <row r="55" spans="1:7" ht="18.75">
      <c r="A55" s="144" t="s">
        <v>382</v>
      </c>
      <c r="B55" s="154" t="s">
        <v>383</v>
      </c>
      <c r="C55" s="412"/>
      <c r="D55" s="413"/>
      <c r="E55" s="412"/>
      <c r="F55" s="607"/>
      <c r="G55" s="412"/>
    </row>
    <row r="56" spans="1:7" ht="18.75">
      <c r="A56" s="144" t="s">
        <v>384</v>
      </c>
      <c r="B56" s="18" t="s">
        <v>385</v>
      </c>
      <c r="C56" s="412"/>
      <c r="D56" s="413"/>
      <c r="E56" s="412"/>
      <c r="F56" s="608"/>
      <c r="G56" s="412"/>
    </row>
    <row r="57" spans="1:7" ht="18.75">
      <c r="A57" s="428" t="s">
        <v>386</v>
      </c>
      <c r="B57" s="429" t="s">
        <v>387</v>
      </c>
      <c r="C57" s="430">
        <f>SUM(C52:C56)</f>
        <v>0</v>
      </c>
      <c r="D57" s="431">
        <f>SUM(D52:D56)</f>
        <v>0</v>
      </c>
      <c r="E57" s="431">
        <f>SUM(E52:E56)</f>
        <v>0</v>
      </c>
      <c r="F57" s="609">
        <f>SUM(F52:F56)</f>
        <v>132000</v>
      </c>
      <c r="G57" s="431"/>
    </row>
    <row r="58" spans="1:7" ht="18.75">
      <c r="A58" s="40" t="s">
        <v>19</v>
      </c>
      <c r="B58" s="145" t="s">
        <v>388</v>
      </c>
      <c r="C58" s="418">
        <f>SUM(C36,C39,C47,C51,C57)</f>
        <v>0</v>
      </c>
      <c r="D58" s="419">
        <f>SUM(D36,D39,D47,D51,D57)</f>
        <v>0</v>
      </c>
      <c r="E58" s="418">
        <f>SUM(E36,E39,E47,E51,E57)</f>
        <v>0</v>
      </c>
      <c r="F58" s="432">
        <f>F36+F39+F47+F51+F57</f>
        <v>1102000</v>
      </c>
      <c r="G58" s="432"/>
    </row>
    <row r="59" spans="1:7" ht="18.75">
      <c r="A59" s="433" t="s">
        <v>23</v>
      </c>
      <c r="B59" s="145" t="s">
        <v>389</v>
      </c>
      <c r="C59" s="418"/>
      <c r="D59" s="418"/>
      <c r="E59" s="418"/>
      <c r="F59" s="432"/>
      <c r="G59" s="421"/>
    </row>
    <row r="60" spans="1:7" ht="18.75">
      <c r="A60" s="82" t="s">
        <v>27</v>
      </c>
      <c r="B60" s="168" t="s">
        <v>28</v>
      </c>
      <c r="C60" s="389"/>
      <c r="D60" s="389"/>
      <c r="E60" s="389"/>
      <c r="F60" s="607"/>
      <c r="G60" s="412"/>
    </row>
    <row r="61" spans="1:7" ht="18.75">
      <c r="A61" s="82" t="s">
        <v>31</v>
      </c>
      <c r="B61" s="168" t="s">
        <v>390</v>
      </c>
      <c r="C61" s="389"/>
      <c r="D61" s="389"/>
      <c r="E61" s="389"/>
      <c r="F61" s="607"/>
      <c r="G61" s="412"/>
    </row>
    <row r="62" spans="1:7" ht="18.75">
      <c r="A62" s="82" t="s">
        <v>35</v>
      </c>
      <c r="B62" s="168" t="s">
        <v>36</v>
      </c>
      <c r="C62" s="389"/>
      <c r="D62" s="389"/>
      <c r="E62" s="389"/>
      <c r="F62" s="607"/>
      <c r="G62" s="412"/>
    </row>
    <row r="63" spans="1:7" ht="18.75">
      <c r="A63" s="82" t="s">
        <v>66</v>
      </c>
      <c r="B63" s="168" t="s">
        <v>391</v>
      </c>
      <c r="C63" s="389"/>
      <c r="D63" s="389"/>
      <c r="E63" s="389"/>
      <c r="F63" s="607"/>
      <c r="G63" s="412"/>
    </row>
    <row r="64" spans="1:7" ht="18.75">
      <c r="A64" s="40" t="s">
        <v>39</v>
      </c>
      <c r="B64" s="145" t="s">
        <v>252</v>
      </c>
      <c r="C64" s="418">
        <f>SUM(C60:C63)</f>
        <v>0</v>
      </c>
      <c r="D64" s="418">
        <f>SUM(D60:D63)</f>
        <v>0</v>
      </c>
      <c r="E64" s="418">
        <f>SUM(E60:E63)</f>
        <v>0</v>
      </c>
      <c r="F64" s="432">
        <f>SUM(F60:F63)</f>
        <v>0</v>
      </c>
      <c r="G64" s="421"/>
    </row>
    <row r="65" spans="1:7" ht="18.75">
      <c r="A65" s="40" t="s">
        <v>43</v>
      </c>
      <c r="B65" s="145" t="s">
        <v>392</v>
      </c>
      <c r="C65" s="418"/>
      <c r="D65" s="418"/>
      <c r="E65" s="418"/>
      <c r="F65" s="432"/>
      <c r="G65" s="421"/>
    </row>
    <row r="66" spans="1:7" ht="18.75">
      <c r="A66" s="40" t="s">
        <v>47</v>
      </c>
      <c r="B66" s="145" t="s">
        <v>393</v>
      </c>
      <c r="C66" s="418"/>
      <c r="D66" s="418"/>
      <c r="E66" s="418"/>
      <c r="F66" s="432"/>
      <c r="G66" s="421"/>
    </row>
    <row r="67" spans="1:7" ht="15">
      <c r="A67" s="28" t="s">
        <v>51</v>
      </c>
      <c r="B67" s="168" t="s">
        <v>52</v>
      </c>
      <c r="C67" s="413"/>
      <c r="D67" s="413"/>
      <c r="E67" s="413"/>
      <c r="F67" s="610"/>
      <c r="G67" s="413"/>
    </row>
    <row r="68" spans="1:7" ht="15">
      <c r="A68" s="28" t="s">
        <v>54</v>
      </c>
      <c r="B68" s="168" t="s">
        <v>55</v>
      </c>
      <c r="C68" s="413"/>
      <c r="D68" s="413"/>
      <c r="E68" s="413"/>
      <c r="F68" s="610"/>
      <c r="G68" s="413"/>
    </row>
    <row r="69" spans="1:7" ht="15">
      <c r="A69" s="28" t="s">
        <v>58</v>
      </c>
      <c r="B69" s="168" t="s">
        <v>59</v>
      </c>
      <c r="C69" s="413"/>
      <c r="D69" s="413"/>
      <c r="E69" s="413"/>
      <c r="F69" s="610"/>
      <c r="G69" s="413"/>
    </row>
    <row r="70" spans="1:7" ht="18.75">
      <c r="A70" s="40" t="s">
        <v>62</v>
      </c>
      <c r="B70" s="145" t="s">
        <v>394</v>
      </c>
      <c r="C70" s="418">
        <f>SUM(C67:C69)</f>
        <v>0</v>
      </c>
      <c r="D70" s="418">
        <f>SUM(D67:D69)</f>
        <v>0</v>
      </c>
      <c r="E70" s="418">
        <f>SUM(E67:E69)</f>
        <v>0</v>
      </c>
      <c r="F70" s="432">
        <f>SUM(F67:F69)</f>
        <v>0</v>
      </c>
      <c r="G70" s="421"/>
    </row>
    <row r="71" spans="1:7" ht="18.75">
      <c r="A71" s="434"/>
      <c r="B71" s="158" t="s">
        <v>395</v>
      </c>
      <c r="C71" s="435">
        <f>SUM(C20,C25,C58,C59,C64,C65,C66,C70)</f>
        <v>0</v>
      </c>
      <c r="D71" s="435">
        <f>SUM(D20,D25,D58,D59,D64,D65,D66,D70)</f>
        <v>0</v>
      </c>
      <c r="E71" s="435">
        <f>SUM(E20,E25,E58,E59,E64,E65,E66,E70)</f>
        <v>0</v>
      </c>
      <c r="F71" s="611">
        <f>F20+F25+F58+F59+F64+F65+F66+F70</f>
        <v>5976285</v>
      </c>
      <c r="G71" s="436"/>
    </row>
    <row r="72" spans="1:7" ht="18.75">
      <c r="A72" s="28" t="s">
        <v>84</v>
      </c>
      <c r="B72" s="177" t="s">
        <v>85</v>
      </c>
      <c r="C72" s="437"/>
      <c r="D72" s="438"/>
      <c r="E72" s="439"/>
      <c r="F72" s="609"/>
      <c r="G72" s="412"/>
    </row>
    <row r="73" spans="1:7" ht="18.75">
      <c r="A73" s="28"/>
      <c r="B73" s="177"/>
      <c r="C73" s="437"/>
      <c r="D73" s="437"/>
      <c r="E73" s="437"/>
      <c r="F73" s="612"/>
      <c r="G73" s="437"/>
    </row>
    <row r="74" spans="1:7" ht="18.75">
      <c r="A74" s="28" t="s">
        <v>94</v>
      </c>
      <c r="B74" s="177" t="s">
        <v>95</v>
      </c>
      <c r="C74" s="437"/>
      <c r="D74" s="438"/>
      <c r="E74" s="439"/>
      <c r="F74" s="609"/>
      <c r="G74" s="412"/>
    </row>
    <row r="75" spans="1:7" ht="18.75">
      <c r="A75" s="440"/>
      <c r="B75" s="441" t="s">
        <v>396</v>
      </c>
      <c r="C75" s="442">
        <f>SUM(C71:C74)</f>
        <v>0</v>
      </c>
      <c r="D75" s="442">
        <f>SUM(D71:D74)</f>
        <v>0</v>
      </c>
      <c r="E75" s="442">
        <f>SUM(E71:E74)</f>
        <v>0</v>
      </c>
      <c r="F75" s="613">
        <f>SUM(F71:F74)</f>
        <v>5976285</v>
      </c>
      <c r="G75" s="443">
        <f>SUM(G71:G74)</f>
        <v>0</v>
      </c>
    </row>
    <row r="76" spans="1:7" ht="18.75">
      <c r="A76" s="444"/>
      <c r="B76" s="445"/>
      <c r="C76" s="392"/>
      <c r="D76" s="392"/>
      <c r="E76" s="392"/>
      <c r="F76" s="614"/>
      <c r="G76" s="447"/>
    </row>
    <row r="77" spans="1:7" ht="18.75">
      <c r="A77" s="135" t="s">
        <v>135</v>
      </c>
      <c r="B77" s="6" t="s">
        <v>136</v>
      </c>
      <c r="C77" s="412"/>
      <c r="D77" s="413"/>
      <c r="E77" s="412"/>
      <c r="F77" s="607"/>
      <c r="G77" s="412"/>
    </row>
    <row r="78" spans="1:7" ht="18.75">
      <c r="A78" s="135" t="s">
        <v>137</v>
      </c>
      <c r="B78" s="18" t="s">
        <v>138</v>
      </c>
      <c r="C78" s="412"/>
      <c r="D78" s="413"/>
      <c r="E78" s="412"/>
      <c r="F78" s="607"/>
      <c r="G78" s="412"/>
    </row>
    <row r="79" spans="1:7" ht="18.75">
      <c r="A79" s="135" t="s">
        <v>139</v>
      </c>
      <c r="B79" s="18" t="s">
        <v>140</v>
      </c>
      <c r="C79" s="412"/>
      <c r="D79" s="413"/>
      <c r="E79" s="412"/>
      <c r="F79" s="607"/>
      <c r="G79" s="412"/>
    </row>
    <row r="80" spans="1:7" ht="18.75">
      <c r="A80" s="135" t="s">
        <v>141</v>
      </c>
      <c r="B80" s="18" t="s">
        <v>142</v>
      </c>
      <c r="C80" s="412"/>
      <c r="D80" s="413"/>
      <c r="E80" s="412"/>
      <c r="F80" s="607"/>
      <c r="G80" s="412"/>
    </row>
    <row r="81" spans="1:7" ht="18.75">
      <c r="A81" s="135" t="s">
        <v>143</v>
      </c>
      <c r="B81" s="18" t="s">
        <v>144</v>
      </c>
      <c r="C81" s="412"/>
      <c r="D81" s="413"/>
      <c r="E81" s="412"/>
      <c r="F81" s="607"/>
      <c r="G81" s="412"/>
    </row>
    <row r="82" spans="1:7" ht="18.75">
      <c r="A82" s="135" t="s">
        <v>145</v>
      </c>
      <c r="B82" s="18" t="s">
        <v>146</v>
      </c>
      <c r="C82" s="412"/>
      <c r="D82" s="413"/>
      <c r="E82" s="412"/>
      <c r="F82" s="607"/>
      <c r="G82" s="412"/>
    </row>
    <row r="83" spans="1:7" ht="18.75">
      <c r="A83" s="67" t="s">
        <v>9</v>
      </c>
      <c r="B83" s="73" t="s">
        <v>10</v>
      </c>
      <c r="C83" s="415">
        <f>SUM(C77:C82)</f>
        <v>0</v>
      </c>
      <c r="D83" s="416">
        <f>SUM(D77:D82)</f>
        <v>0</v>
      </c>
      <c r="E83" s="415">
        <f>SUM(E77:E82)</f>
        <v>0</v>
      </c>
      <c r="F83" s="605">
        <f>SUM(F77:F82)</f>
        <v>0</v>
      </c>
      <c r="G83" s="416">
        <f>SUM(G77:G82)</f>
        <v>0</v>
      </c>
    </row>
    <row r="84" spans="1:7" ht="15.75">
      <c r="A84" s="144"/>
      <c r="B84" s="18"/>
      <c r="C84" s="412"/>
      <c r="D84" s="413"/>
      <c r="E84" s="412"/>
      <c r="F84" s="464"/>
      <c r="G84" s="412"/>
    </row>
    <row r="85" spans="1:7" ht="15.75">
      <c r="A85" s="144"/>
      <c r="B85" s="18"/>
      <c r="C85" s="412"/>
      <c r="D85" s="412"/>
      <c r="E85" s="412"/>
      <c r="F85" s="464"/>
      <c r="G85" s="412"/>
    </row>
    <row r="86" spans="1:7" ht="15.75">
      <c r="A86" s="67" t="s">
        <v>13</v>
      </c>
      <c r="B86" s="73" t="s">
        <v>149</v>
      </c>
      <c r="C86" s="426">
        <f>SUM(C84:C85)</f>
        <v>0</v>
      </c>
      <c r="D86" s="425">
        <f>SUM(D84:D85)</f>
        <v>0</v>
      </c>
      <c r="E86" s="426">
        <f>SUM(E84:E85)</f>
        <v>0</v>
      </c>
      <c r="F86" s="425">
        <f>SUM(F84:F85)</f>
        <v>0</v>
      </c>
      <c r="G86" s="425">
        <f>SUM(G84:G85)</f>
        <v>0</v>
      </c>
    </row>
    <row r="87" spans="1:7" ht="18.75">
      <c r="A87" s="40" t="s">
        <v>17</v>
      </c>
      <c r="B87" s="145" t="s">
        <v>150</v>
      </c>
      <c r="C87" s="418">
        <f>SUM(C86,C83)</f>
        <v>0</v>
      </c>
      <c r="D87" s="418">
        <f>SUM(D86,D83)</f>
        <v>0</v>
      </c>
      <c r="E87" s="418">
        <f>SUM(E86,E83)</f>
        <v>0</v>
      </c>
      <c r="F87" s="432">
        <f>SUM(F83,F86)</f>
        <v>0</v>
      </c>
      <c r="G87" s="421">
        <f>SUM(G83,G86)</f>
        <v>0</v>
      </c>
    </row>
    <row r="88" spans="1:7" ht="15.75">
      <c r="A88" s="67" t="s">
        <v>21</v>
      </c>
      <c r="B88" s="73" t="s">
        <v>152</v>
      </c>
      <c r="C88" s="425"/>
      <c r="D88" s="425"/>
      <c r="E88" s="425"/>
      <c r="F88" s="425"/>
      <c r="G88" s="416"/>
    </row>
    <row r="89" spans="1:7" ht="18.75">
      <c r="A89" s="144"/>
      <c r="B89" s="18"/>
      <c r="C89" s="412"/>
      <c r="D89" s="413"/>
      <c r="E89" s="412"/>
      <c r="F89" s="607"/>
      <c r="G89" s="412"/>
    </row>
    <row r="90" spans="1:7" ht="15.75">
      <c r="A90" s="144"/>
      <c r="B90" s="18"/>
      <c r="C90" s="412"/>
      <c r="D90" s="412"/>
      <c r="E90" s="412"/>
      <c r="F90" s="464"/>
      <c r="G90" s="412"/>
    </row>
    <row r="91" spans="1:7" ht="15.75">
      <c r="A91" s="67" t="s">
        <v>25</v>
      </c>
      <c r="B91" s="73" t="s">
        <v>154</v>
      </c>
      <c r="C91" s="426">
        <f>SUM(C89:C90)</f>
        <v>0</v>
      </c>
      <c r="D91" s="425">
        <f>SUM(D89:D90)</f>
        <v>0</v>
      </c>
      <c r="E91" s="425">
        <f>SUM(E89:E90)</f>
        <v>0</v>
      </c>
      <c r="F91" s="425">
        <f>SUM(F89:F90)</f>
        <v>0</v>
      </c>
      <c r="G91" s="425">
        <f>SUM(G89:G90)</f>
        <v>0</v>
      </c>
    </row>
    <row r="92" spans="1:7" ht="18.75">
      <c r="A92" s="40" t="s">
        <v>29</v>
      </c>
      <c r="B92" s="145" t="s">
        <v>155</v>
      </c>
      <c r="C92" s="418">
        <f>SUM(C88,C91)</f>
        <v>0</v>
      </c>
      <c r="D92" s="419">
        <f>SUM(D88,D91)</f>
        <v>0</v>
      </c>
      <c r="E92" s="418">
        <f>SUM(E88,E91)</f>
        <v>0</v>
      </c>
      <c r="F92" s="432">
        <f>SUM(F88,F91)</f>
        <v>0</v>
      </c>
      <c r="G92" s="418">
        <f>SUM(G88,G91)</f>
        <v>0</v>
      </c>
    </row>
    <row r="93" spans="1:7" ht="15.75">
      <c r="A93" s="144" t="s">
        <v>33</v>
      </c>
      <c r="B93" s="734" t="s">
        <v>400</v>
      </c>
      <c r="C93" s="412"/>
      <c r="D93" s="412"/>
      <c r="E93" s="412"/>
      <c r="F93" s="464"/>
      <c r="G93" s="412"/>
    </row>
    <row r="94" spans="1:7" ht="18.75">
      <c r="A94" s="144" t="s">
        <v>37</v>
      </c>
      <c r="B94" s="153" t="s">
        <v>401</v>
      </c>
      <c r="C94" s="412"/>
      <c r="D94" s="413"/>
      <c r="E94" s="412"/>
      <c r="F94" s="607"/>
      <c r="G94" s="412"/>
    </row>
    <row r="95" spans="1:7" ht="18.75">
      <c r="A95" s="144" t="s">
        <v>41</v>
      </c>
      <c r="B95" s="26" t="s">
        <v>402</v>
      </c>
      <c r="C95" s="412"/>
      <c r="D95" s="413"/>
      <c r="E95" s="412"/>
      <c r="F95" s="607"/>
      <c r="G95" s="412"/>
    </row>
    <row r="96" spans="1:7" ht="18.75">
      <c r="A96" s="144" t="s">
        <v>45</v>
      </c>
      <c r="B96" s="26" t="s">
        <v>46</v>
      </c>
      <c r="C96" s="412"/>
      <c r="D96" s="413"/>
      <c r="E96" s="412"/>
      <c r="F96" s="607"/>
      <c r="G96" s="412"/>
    </row>
    <row r="97" spans="1:7" ht="18.75">
      <c r="A97" s="144" t="s">
        <v>49</v>
      </c>
      <c r="B97" s="26" t="s">
        <v>573</v>
      </c>
      <c r="C97" s="412"/>
      <c r="D97" s="413"/>
      <c r="E97" s="412"/>
      <c r="F97" s="607"/>
      <c r="G97" s="412"/>
    </row>
    <row r="98" spans="1:7" ht="18.75">
      <c r="A98" s="144"/>
      <c r="B98" s="154" t="s">
        <v>53</v>
      </c>
      <c r="C98" s="412"/>
      <c r="D98" s="413"/>
      <c r="E98" s="412"/>
      <c r="F98" s="607"/>
      <c r="G98" s="412"/>
    </row>
    <row r="99" spans="1:7" ht="18.75">
      <c r="A99" s="40" t="s">
        <v>56</v>
      </c>
      <c r="B99" s="145" t="s">
        <v>161</v>
      </c>
      <c r="C99" s="419">
        <f>SUM(C94:C98)</f>
        <v>0</v>
      </c>
      <c r="D99" s="418">
        <f>SUM(D94:D98)</f>
        <v>0</v>
      </c>
      <c r="E99" s="419">
        <f>SUM(E94:E98)</f>
        <v>0</v>
      </c>
      <c r="F99" s="432">
        <f>SUM(F94:F98)</f>
        <v>0</v>
      </c>
      <c r="G99" s="421">
        <f>SUM(G94:G98)</f>
        <v>0</v>
      </c>
    </row>
    <row r="100" spans="1:7" ht="18.75">
      <c r="A100" s="144" t="s">
        <v>162</v>
      </c>
      <c r="B100" s="154" t="s">
        <v>420</v>
      </c>
      <c r="C100" s="412"/>
      <c r="D100" s="413"/>
      <c r="E100" s="412"/>
      <c r="F100" s="615"/>
      <c r="G100" s="412"/>
    </row>
    <row r="101" spans="1:7" ht="18.75">
      <c r="A101" s="144" t="s">
        <v>163</v>
      </c>
      <c r="B101" s="154" t="s">
        <v>421</v>
      </c>
      <c r="C101" s="412"/>
      <c r="D101" s="413"/>
      <c r="E101" s="412"/>
      <c r="F101" s="615"/>
      <c r="G101" s="412"/>
    </row>
    <row r="102" spans="1:7" ht="18.75">
      <c r="A102" s="144" t="s">
        <v>165</v>
      </c>
      <c r="B102" s="154" t="s">
        <v>422</v>
      </c>
      <c r="C102" s="412"/>
      <c r="D102" s="413"/>
      <c r="E102" s="412"/>
      <c r="F102" s="615"/>
      <c r="G102" s="412"/>
    </row>
    <row r="103" spans="1:7" ht="18.75">
      <c r="A103" s="144"/>
      <c r="B103" s="154" t="s">
        <v>423</v>
      </c>
      <c r="C103" s="412"/>
      <c r="D103" s="413"/>
      <c r="E103" s="412"/>
      <c r="F103" s="615"/>
      <c r="G103" s="412"/>
    </row>
    <row r="104" spans="1:7" ht="18.75">
      <c r="A104" s="144" t="s">
        <v>169</v>
      </c>
      <c r="B104" s="154" t="s">
        <v>424</v>
      </c>
      <c r="C104" s="412"/>
      <c r="D104" s="413"/>
      <c r="E104" s="412"/>
      <c r="F104" s="615"/>
      <c r="G104" s="412"/>
    </row>
    <row r="105" spans="1:7" ht="18.75">
      <c r="A105" s="144" t="s">
        <v>169</v>
      </c>
      <c r="B105" s="154" t="s">
        <v>425</v>
      </c>
      <c r="C105" s="412"/>
      <c r="D105" s="413"/>
      <c r="E105" s="412"/>
      <c r="F105" s="615"/>
      <c r="G105" s="412"/>
    </row>
    <row r="106" spans="1:7" ht="18.75">
      <c r="A106" s="144" t="s">
        <v>171</v>
      </c>
      <c r="B106" s="154" t="s">
        <v>172</v>
      </c>
      <c r="C106" s="412"/>
      <c r="D106" s="413"/>
      <c r="E106" s="412"/>
      <c r="F106" s="615"/>
      <c r="G106" s="412"/>
    </row>
    <row r="107" spans="1:7" ht="18.75">
      <c r="A107" s="144" t="s">
        <v>173</v>
      </c>
      <c r="B107" s="154" t="s">
        <v>174</v>
      </c>
      <c r="C107" s="412"/>
      <c r="D107" s="413"/>
      <c r="E107" s="412"/>
      <c r="F107" s="615"/>
      <c r="G107" s="412"/>
    </row>
    <row r="108" spans="1:7" ht="18.75">
      <c r="A108" s="144" t="s">
        <v>175</v>
      </c>
      <c r="B108" s="154" t="s">
        <v>577</v>
      </c>
      <c r="C108" s="412"/>
      <c r="D108" s="413"/>
      <c r="E108" s="412"/>
      <c r="F108" s="615">
        <v>40000</v>
      </c>
      <c r="G108" s="412"/>
    </row>
    <row r="109" spans="1:7" ht="18.75">
      <c r="A109" s="40" t="s">
        <v>60</v>
      </c>
      <c r="B109" s="145" t="s">
        <v>179</v>
      </c>
      <c r="C109" s="419">
        <f>SUM(C100:C108)</f>
        <v>0</v>
      </c>
      <c r="D109" s="418">
        <f>SUM(D100:D108)</f>
        <v>0</v>
      </c>
      <c r="E109" s="419">
        <f>SUM(E100:E108)</f>
        <v>0</v>
      </c>
      <c r="F109" s="432">
        <f>SUM(F100:F108)</f>
        <v>40000</v>
      </c>
      <c r="G109" s="421"/>
    </row>
    <row r="110" spans="1:7" ht="15.75">
      <c r="A110" s="144" t="s">
        <v>180</v>
      </c>
      <c r="B110" s="18" t="s">
        <v>181</v>
      </c>
      <c r="C110" s="413"/>
      <c r="D110" s="413"/>
      <c r="E110" s="412"/>
      <c r="F110" s="464"/>
      <c r="G110" s="412"/>
    </row>
    <row r="111" spans="1:7" ht="15.75">
      <c r="A111" s="144" t="s">
        <v>182</v>
      </c>
      <c r="B111" s="18" t="s">
        <v>183</v>
      </c>
      <c r="C111" s="413"/>
      <c r="D111" s="413"/>
      <c r="E111" s="412"/>
      <c r="F111" s="464"/>
      <c r="G111" s="412"/>
    </row>
    <row r="112" spans="1:7" ht="18.75">
      <c r="A112" s="40" t="s">
        <v>184</v>
      </c>
      <c r="B112" s="145" t="s">
        <v>185</v>
      </c>
      <c r="C112" s="419">
        <f>SUM(C110:C111)</f>
        <v>0</v>
      </c>
      <c r="D112" s="418">
        <f>SUM(D110:D111)</f>
        <v>0</v>
      </c>
      <c r="E112" s="419">
        <f>SUM(E110:E111)</f>
        <v>0</v>
      </c>
      <c r="F112" s="432"/>
      <c r="G112" s="421"/>
    </row>
    <row r="113" spans="1:7" ht="18.75">
      <c r="A113" s="144" t="s">
        <v>68</v>
      </c>
      <c r="B113" s="18" t="s">
        <v>186</v>
      </c>
      <c r="C113" s="412"/>
      <c r="D113" s="413"/>
      <c r="E113" s="412"/>
      <c r="F113" s="607"/>
      <c r="G113" s="412"/>
    </row>
    <row r="114" spans="1:7" ht="15.75">
      <c r="A114" s="144" t="s">
        <v>70</v>
      </c>
      <c r="B114" s="18" t="s">
        <v>187</v>
      </c>
      <c r="C114" s="412"/>
      <c r="D114" s="413"/>
      <c r="E114" s="412"/>
      <c r="F114" s="464"/>
      <c r="G114" s="412"/>
    </row>
    <row r="115" spans="1:7" ht="18.75">
      <c r="A115" s="40" t="s">
        <v>72</v>
      </c>
      <c r="B115" s="145" t="s">
        <v>188</v>
      </c>
      <c r="C115" s="419">
        <f>SUM(C113:C114)</f>
        <v>0</v>
      </c>
      <c r="D115" s="418">
        <f>SUM(D113:D114)</f>
        <v>0</v>
      </c>
      <c r="E115" s="419">
        <f>SUM(E113:E114)</f>
        <v>0</v>
      </c>
      <c r="F115" s="432"/>
      <c r="G115" s="421"/>
    </row>
    <row r="116" spans="1:7" ht="15.75">
      <c r="A116" s="144" t="s">
        <v>74</v>
      </c>
      <c r="B116" s="18" t="s">
        <v>75</v>
      </c>
      <c r="C116" s="412"/>
      <c r="D116" s="413"/>
      <c r="E116" s="412"/>
      <c r="F116" s="464"/>
      <c r="G116" s="412"/>
    </row>
    <row r="117" spans="1:7" ht="15.75">
      <c r="A117" s="144" t="s">
        <v>76</v>
      </c>
      <c r="B117" s="18" t="s">
        <v>189</v>
      </c>
      <c r="C117" s="412"/>
      <c r="D117" s="413"/>
      <c r="E117" s="412"/>
      <c r="F117" s="464"/>
      <c r="G117" s="412"/>
    </row>
    <row r="118" spans="1:7" ht="18.75">
      <c r="A118" s="40" t="s">
        <v>78</v>
      </c>
      <c r="B118" s="145" t="s">
        <v>190</v>
      </c>
      <c r="C118" s="419">
        <f>SUM(C116:C117)</f>
        <v>0</v>
      </c>
      <c r="D118" s="418">
        <f>SUM(D116:D117)</f>
        <v>0</v>
      </c>
      <c r="E118" s="419">
        <f>SUM(E116:E117)</f>
        <v>0</v>
      </c>
      <c r="F118" s="432"/>
      <c r="G118" s="421"/>
    </row>
    <row r="119" spans="1:7" ht="18.75">
      <c r="A119" s="157"/>
      <c r="B119" s="158" t="s">
        <v>191</v>
      </c>
      <c r="C119" s="435">
        <f>SUM(C87,C92,C99,C109,C112,C115,C118)</f>
        <v>0</v>
      </c>
      <c r="D119" s="448">
        <f>SUM(D87,D92,D99,D109,D112,D115,D118)</f>
        <v>0</v>
      </c>
      <c r="E119" s="435">
        <f>SUM(E87,E92,E99,E109,E112,E115,E118)</f>
        <v>0</v>
      </c>
      <c r="F119" s="611">
        <v>0</v>
      </c>
      <c r="G119" s="435"/>
    </row>
    <row r="120" spans="1:7" ht="18.75">
      <c r="A120" s="28" t="s">
        <v>82</v>
      </c>
      <c r="B120" s="25" t="s">
        <v>83</v>
      </c>
      <c r="C120" s="437"/>
      <c r="D120" s="438"/>
      <c r="E120" s="439"/>
      <c r="F120" s="609"/>
      <c r="G120" s="412"/>
    </row>
    <row r="121" spans="1:7" ht="18.75">
      <c r="A121" s="28" t="s">
        <v>86</v>
      </c>
      <c r="B121" s="25" t="s">
        <v>87</v>
      </c>
      <c r="C121" s="449"/>
      <c r="D121" s="450"/>
      <c r="E121" s="449"/>
      <c r="F121" s="609">
        <v>25840</v>
      </c>
      <c r="G121" s="412"/>
    </row>
    <row r="122" spans="1:7" ht="18.75">
      <c r="A122" s="28" t="s">
        <v>89</v>
      </c>
      <c r="B122" s="25" t="s">
        <v>90</v>
      </c>
      <c r="C122" s="449"/>
      <c r="D122" s="450"/>
      <c r="E122" s="449"/>
      <c r="F122" s="609">
        <v>5910445</v>
      </c>
      <c r="G122" s="412"/>
    </row>
    <row r="123" spans="1:7" ht="18.75">
      <c r="A123" s="28" t="s">
        <v>92</v>
      </c>
      <c r="B123" s="25" t="s">
        <v>93</v>
      </c>
      <c r="C123" s="437"/>
      <c r="D123" s="438"/>
      <c r="E123" s="439"/>
      <c r="F123" s="749"/>
      <c r="G123" s="412"/>
    </row>
    <row r="124" spans="1:7" ht="18.75">
      <c r="A124" s="161"/>
      <c r="B124" s="158" t="s">
        <v>192</v>
      </c>
      <c r="C124" s="435">
        <f>SUM(C119:C123)</f>
        <v>0</v>
      </c>
      <c r="D124" s="435">
        <f>SUM(D119:D123)</f>
        <v>0</v>
      </c>
      <c r="E124" s="435">
        <f>SUM(E119:E123)</f>
        <v>0</v>
      </c>
      <c r="F124" s="611">
        <f>SUM(F120:F123:F109)</f>
        <v>5976285</v>
      </c>
      <c r="G124" s="436"/>
    </row>
    <row r="125" spans="1:7" ht="15">
      <c r="C125" s="451"/>
      <c r="D125" s="451"/>
      <c r="E125" s="451"/>
      <c r="G125" s="187"/>
    </row>
    <row r="126" spans="1:7" ht="18.75">
      <c r="A126" s="453"/>
      <c r="B126" s="454" t="s">
        <v>407</v>
      </c>
      <c r="C126" s="455"/>
      <c r="D126" s="456"/>
      <c r="E126" s="455"/>
      <c r="F126" s="651">
        <v>1</v>
      </c>
      <c r="G126" s="457"/>
    </row>
  </sheetData>
  <mergeCells count="4">
    <mergeCell ref="A1:A4"/>
    <mergeCell ref="C1:E2"/>
    <mergeCell ref="C3:D3"/>
    <mergeCell ref="E3:E4"/>
  </mergeCells>
  <pageMargins left="0.7" right="0.7" top="0.75" bottom="0.75" header="0.3" footer="0.3"/>
  <pageSetup paperSize="9" scale="68" orientation="portrait" r:id="rId1"/>
  <headerFooter>
    <oddHeader>&amp;R18.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P30"/>
  <sheetViews>
    <sheetView topLeftCell="A7" zoomScaleNormal="100" workbookViewId="0">
      <selection activeCell="N18" sqref="N18"/>
    </sheetView>
  </sheetViews>
  <sheetFormatPr defaultColWidth="8.5703125" defaultRowHeight="12.75"/>
  <cols>
    <col min="1" max="1" width="5.140625" customWidth="1"/>
    <col min="2" max="2" width="51" customWidth="1"/>
    <col min="3" max="5" width="0" hidden="1" customWidth="1"/>
    <col min="6" max="6" width="17.85546875" customWidth="1"/>
    <col min="8" max="8" width="17.85546875" customWidth="1"/>
    <col min="10" max="10" width="43" customWidth="1"/>
    <col min="11" max="13" width="0" hidden="1" customWidth="1"/>
    <col min="14" max="14" width="18" bestFit="1" customWidth="1"/>
    <col min="16" max="16" width="17.85546875" style="724" customWidth="1"/>
  </cols>
  <sheetData>
    <row r="1" spans="1:16" ht="20.100000000000001" customHeight="1" thickBot="1">
      <c r="A1" s="833"/>
      <c r="B1" s="834" t="s">
        <v>98</v>
      </c>
      <c r="C1" s="835" t="s">
        <v>1</v>
      </c>
      <c r="D1" s="835"/>
      <c r="E1" s="835"/>
      <c r="F1" s="58"/>
      <c r="G1" s="59" t="s">
        <v>99</v>
      </c>
      <c r="H1" s="59"/>
      <c r="I1" s="836"/>
      <c r="J1" s="837" t="s">
        <v>100</v>
      </c>
      <c r="K1" s="835" t="s">
        <v>1</v>
      </c>
      <c r="L1" s="835"/>
      <c r="M1" s="835"/>
      <c r="N1" s="58"/>
      <c r="O1" s="702" t="s">
        <v>99</v>
      </c>
      <c r="P1" s="716"/>
    </row>
    <row r="2" spans="1:16" ht="15" customHeight="1" thickBot="1">
      <c r="A2" s="833"/>
      <c r="B2" s="834"/>
      <c r="C2" s="835" t="s">
        <v>101</v>
      </c>
      <c r="D2" s="835"/>
      <c r="E2" s="835" t="s">
        <v>102</v>
      </c>
      <c r="F2" s="60" t="s">
        <v>629</v>
      </c>
      <c r="G2" s="59" t="s">
        <v>103</v>
      </c>
      <c r="H2" s="59"/>
      <c r="I2" s="836"/>
      <c r="J2" s="837"/>
      <c r="K2" s="835" t="s">
        <v>101</v>
      </c>
      <c r="L2" s="835"/>
      <c r="M2" s="835" t="s">
        <v>102</v>
      </c>
      <c r="N2" s="60" t="s">
        <v>629</v>
      </c>
      <c r="O2" s="703" t="s">
        <v>104</v>
      </c>
      <c r="P2" s="716"/>
    </row>
    <row r="3" spans="1:16" ht="15" customHeight="1">
      <c r="A3" s="833"/>
      <c r="B3" s="834"/>
      <c r="C3" s="57" t="s">
        <v>105</v>
      </c>
      <c r="D3" s="57" t="s">
        <v>106</v>
      </c>
      <c r="E3" s="835"/>
      <c r="F3" s="61" t="s">
        <v>107</v>
      </c>
      <c r="G3" s="59" t="s">
        <v>108</v>
      </c>
      <c r="H3" s="59"/>
      <c r="I3" s="836"/>
      <c r="J3" s="837"/>
      <c r="K3" s="57" t="s">
        <v>105</v>
      </c>
      <c r="L3" s="57" t="s">
        <v>106</v>
      </c>
      <c r="M3" s="835"/>
      <c r="N3" s="61" t="s">
        <v>107</v>
      </c>
      <c r="O3" s="704" t="s">
        <v>108</v>
      </c>
      <c r="P3" s="716"/>
    </row>
    <row r="4" spans="1:16" ht="20.100000000000001" customHeight="1">
      <c r="A4" s="62" t="s">
        <v>9</v>
      </c>
      <c r="B4" s="18" t="s">
        <v>10</v>
      </c>
      <c r="C4" s="63" t="e">
        <f>SUM('Ktvetési mérleg'!C4)</f>
        <v>#REF!</v>
      </c>
      <c r="D4" s="63" t="e">
        <f>SUM('Ktvetési mérleg'!D4)</f>
        <v>#REF!</v>
      </c>
      <c r="E4" s="63" t="e">
        <f>SUM('Ktvetési mérleg'!E4)</f>
        <v>#REF!</v>
      </c>
      <c r="F4" s="64">
        <f>'Bevétel össz.'!F10</f>
        <v>278348536</v>
      </c>
      <c r="G4" s="65"/>
      <c r="H4" s="65"/>
      <c r="I4" s="66" t="s">
        <v>11</v>
      </c>
      <c r="J4" s="67" t="s">
        <v>12</v>
      </c>
      <c r="K4" s="68">
        <f>SUM('Ktvetési mérleg'!J4)</f>
        <v>0</v>
      </c>
      <c r="L4" s="68">
        <f>SUM('Ktvetési mérleg'!K4)</f>
        <v>0</v>
      </c>
      <c r="M4" s="68">
        <f>SUM('Ktvetési mérleg'!L4)</f>
        <v>0</v>
      </c>
      <c r="N4" s="64">
        <f>'Kiadás ktgvszervenként'!X6</f>
        <v>306230838</v>
      </c>
      <c r="O4" s="705"/>
      <c r="P4" s="717"/>
    </row>
    <row r="5" spans="1:16" ht="20.100000000000001" customHeight="1">
      <c r="A5" s="62" t="s">
        <v>13</v>
      </c>
      <c r="B5" s="18" t="s">
        <v>14</v>
      </c>
      <c r="C5" s="63" t="e">
        <f>SUM('Ktvetési mérleg'!C5)</f>
        <v>#REF!</v>
      </c>
      <c r="D5" s="63" t="e">
        <f>SUM('Ktvetési mérleg'!D5)</f>
        <v>#REF!</v>
      </c>
      <c r="E5" s="63" t="e">
        <f>SUM('Ktvetési mérleg'!E5)</f>
        <v>#REF!</v>
      </c>
      <c r="F5" s="69">
        <f>'Bevétel össz.'!F15</f>
        <v>46161219</v>
      </c>
      <c r="G5" s="70"/>
      <c r="H5" s="70"/>
      <c r="I5" s="66" t="s">
        <v>15</v>
      </c>
      <c r="J5" s="67" t="s">
        <v>16</v>
      </c>
      <c r="K5" s="68" t="e">
        <f>SUM('Ktvetési mérleg'!J5)</f>
        <v>#REF!</v>
      </c>
      <c r="L5" s="68" t="e">
        <f>SUM('Ktvetési mérleg'!K5)</f>
        <v>#REF!</v>
      </c>
      <c r="M5" s="68" t="e">
        <f>SUM('Ktvetési mérleg'!L5)</f>
        <v>#REF!</v>
      </c>
      <c r="N5" s="64">
        <f>'Kiadás ktgvszervenként'!X7</f>
        <v>49814510</v>
      </c>
      <c r="O5" s="706"/>
      <c r="P5" s="717"/>
    </row>
    <row r="6" spans="1:16" ht="20.100000000000001" customHeight="1">
      <c r="A6" s="72" t="s">
        <v>17</v>
      </c>
      <c r="B6" s="73" t="s">
        <v>18</v>
      </c>
      <c r="C6" s="71" t="e">
        <f>SUM(C4:C5)</f>
        <v>#REF!</v>
      </c>
      <c r="D6" s="71" t="e">
        <f>SUM(D4:D5)</f>
        <v>#REF!</v>
      </c>
      <c r="E6" s="71" t="e">
        <f>SUM(E4:E5)</f>
        <v>#REF!</v>
      </c>
      <c r="F6" s="74">
        <f>SUM(F4:F5)</f>
        <v>324509755</v>
      </c>
      <c r="G6" s="75"/>
      <c r="H6" s="75"/>
      <c r="I6" s="66" t="s">
        <v>19</v>
      </c>
      <c r="J6" s="67" t="s">
        <v>20</v>
      </c>
      <c r="K6" s="68" t="e">
        <f>SUM('Ktvetési mérleg'!J6)</f>
        <v>#REF!</v>
      </c>
      <c r="L6" s="68" t="e">
        <f>SUM('Ktvetési mérleg'!K6)</f>
        <v>#REF!</v>
      </c>
      <c r="M6" s="68" t="e">
        <f>SUM('Ktvetési mérleg'!L6)</f>
        <v>#REF!</v>
      </c>
      <c r="N6" s="64">
        <f>'Kiadás ktgvszervenként'!X8</f>
        <v>284459962</v>
      </c>
      <c r="O6" s="706"/>
      <c r="P6" s="717"/>
    </row>
    <row r="7" spans="1:16" ht="20.100000000000001" customHeight="1">
      <c r="A7" s="76" t="s">
        <v>56</v>
      </c>
      <c r="B7" s="73" t="s">
        <v>57</v>
      </c>
      <c r="C7" s="71" t="e">
        <f>SUM('Ktvetési mérleg'!C16)</f>
        <v>#REF!</v>
      </c>
      <c r="D7" s="71" t="e">
        <f>SUM('Ktvetési mérleg'!D16)</f>
        <v>#REF!</v>
      </c>
      <c r="E7" s="71" t="e">
        <f>SUM('Ktvetési mérleg'!E16)</f>
        <v>#REF!</v>
      </c>
      <c r="F7" s="74">
        <f>'Bevétel össz.'!F30</f>
        <v>308000000</v>
      </c>
      <c r="G7" s="75"/>
      <c r="H7" s="75"/>
      <c r="I7" s="66" t="s">
        <v>23</v>
      </c>
      <c r="J7" s="67" t="s">
        <v>24</v>
      </c>
      <c r="K7" s="68" t="e">
        <f>SUM('Ktvetési mérleg'!J7)</f>
        <v>#REF!</v>
      </c>
      <c r="L7" s="68" t="e">
        <f>SUM('Ktvetési mérleg'!K7)</f>
        <v>#REF!</v>
      </c>
      <c r="M7" s="68" t="e">
        <f>SUM('Ktvetési mérleg'!L7)</f>
        <v>#REF!</v>
      </c>
      <c r="N7" s="64">
        <f>'Kiadás ktgvszervenként'!X9</f>
        <v>10175000</v>
      </c>
      <c r="O7" s="706"/>
      <c r="P7" s="717"/>
    </row>
    <row r="8" spans="1:16" ht="20.100000000000001" customHeight="1">
      <c r="A8" s="72" t="s">
        <v>60</v>
      </c>
      <c r="B8" s="73" t="s">
        <v>61</v>
      </c>
      <c r="C8" s="71" t="e">
        <f>SUM('Ktvetési mérleg'!C17)</f>
        <v>#N/A</v>
      </c>
      <c r="D8" s="71" t="e">
        <f>SUM('Ktvetési mérleg'!D17)</f>
        <v>#N/A</v>
      </c>
      <c r="E8" s="71" t="e">
        <f>SUM('Ktvetési mérleg'!E17)</f>
        <v>#N/A</v>
      </c>
      <c r="F8" s="74">
        <f>'Bevétel össz.'!F40</f>
        <v>85914031</v>
      </c>
      <c r="G8" s="75"/>
      <c r="H8" s="75"/>
      <c r="I8" s="77" t="s">
        <v>27</v>
      </c>
      <c r="J8" s="18" t="s">
        <v>28</v>
      </c>
      <c r="K8" s="78" t="e">
        <f>SUM('Ktvetési mérleg'!J8)</f>
        <v>#REF!</v>
      </c>
      <c r="L8" s="78" t="e">
        <f>SUM('Ktvetési mérleg'!K8)</f>
        <v>#REF!</v>
      </c>
      <c r="M8" s="78" t="e">
        <f>SUM('Ktvetési mérleg'!L8)</f>
        <v>#REF!</v>
      </c>
      <c r="N8" s="79">
        <f>SUM('Ktvetési mérleg'!M8)</f>
        <v>24762804</v>
      </c>
      <c r="O8" s="706"/>
      <c r="P8" s="717"/>
    </row>
    <row r="9" spans="1:16" ht="20.100000000000001" customHeight="1">
      <c r="A9" s="80" t="s">
        <v>68</v>
      </c>
      <c r="B9" s="18" t="s">
        <v>69</v>
      </c>
      <c r="C9" s="81" t="e">
        <f>SUM('Ktvetési mérleg'!C19)</f>
        <v>#REF!</v>
      </c>
      <c r="D9" s="81" t="e">
        <f>SUM('Ktvetési mérleg'!D19)</f>
        <v>#REF!</v>
      </c>
      <c r="E9" s="81" t="e">
        <f>SUM('Ktvetési mérleg'!E19)</f>
        <v>#REF!</v>
      </c>
      <c r="F9" s="74">
        <f>SUM('Ktvetési mérleg'!F19)</f>
        <v>0</v>
      </c>
      <c r="G9" s="70"/>
      <c r="H9" s="70"/>
      <c r="I9" s="82" t="s">
        <v>31</v>
      </c>
      <c r="J9" s="18" t="s">
        <v>32</v>
      </c>
      <c r="K9" s="78" t="e">
        <f>SUM('Ktvetési mérleg'!J9)</f>
        <v>#REF!</v>
      </c>
      <c r="L9" s="78" t="e">
        <f>SUM('Ktvetési mérleg'!K9)</f>
        <v>#REF!</v>
      </c>
      <c r="M9" s="78" t="e">
        <f>SUM('Ktvetési mérleg'!L9)</f>
        <v>#REF!</v>
      </c>
      <c r="N9" s="79">
        <f>SUM('Ktvetési mérleg'!M9)</f>
        <v>74376837</v>
      </c>
      <c r="O9" s="706"/>
      <c r="P9" s="717"/>
    </row>
    <row r="10" spans="1:16" ht="20.100000000000001" customHeight="1">
      <c r="A10" s="80" t="s">
        <v>70</v>
      </c>
      <c r="B10" s="18" t="s">
        <v>71</v>
      </c>
      <c r="C10" s="81" t="e">
        <f>SUM('Ktvetési mérleg'!C20)</f>
        <v>#REF!</v>
      </c>
      <c r="D10" s="81" t="e">
        <f>SUM('Ktvetési mérleg'!D20)</f>
        <v>#REF!</v>
      </c>
      <c r="E10" s="81" t="e">
        <f>SUM('Ktvetési mérleg'!E20)</f>
        <v>#REF!</v>
      </c>
      <c r="F10" s="74">
        <f>SUM('Ktvetési mérleg'!F20)</f>
        <v>0</v>
      </c>
      <c r="G10" s="70"/>
      <c r="H10" s="70"/>
      <c r="I10" s="82" t="s">
        <v>35</v>
      </c>
      <c r="J10" s="18" t="s">
        <v>36</v>
      </c>
      <c r="K10" s="78" t="e">
        <f>SUM('Ktvetési mérleg'!J10)</f>
        <v>#REF!</v>
      </c>
      <c r="L10" s="78" t="e">
        <f>SUM('Ktvetési mérleg'!K10)</f>
        <v>#REF!</v>
      </c>
      <c r="M10" s="78" t="e">
        <f>SUM('Ktvetési mérleg'!L10)</f>
        <v>#REF!</v>
      </c>
      <c r="N10" s="79">
        <f>SUM('Ktvetési mérleg'!M10)</f>
        <v>16894000</v>
      </c>
      <c r="O10" s="706"/>
      <c r="P10" s="717"/>
    </row>
    <row r="11" spans="1:16" ht="20.100000000000001" customHeight="1">
      <c r="A11" s="83" t="s">
        <v>72</v>
      </c>
      <c r="B11" s="73" t="s">
        <v>73</v>
      </c>
      <c r="C11" s="71" t="e">
        <f>SUM(C9:C10)</f>
        <v>#REF!</v>
      </c>
      <c r="D11" s="71" t="e">
        <f>SUM(D9:D10)</f>
        <v>#REF!</v>
      </c>
      <c r="E11" s="71" t="e">
        <f>SUM(E9:E10)</f>
        <v>#REF!</v>
      </c>
      <c r="F11" s="74">
        <f>SUM(F9:F10)</f>
        <v>0</v>
      </c>
      <c r="G11" s="75"/>
      <c r="H11" s="75"/>
      <c r="I11" s="66" t="s">
        <v>39</v>
      </c>
      <c r="J11" s="67" t="s">
        <v>40</v>
      </c>
      <c r="K11" s="71" t="e">
        <f>SUM(K8:K10)</f>
        <v>#REF!</v>
      </c>
      <c r="L11" s="71" t="e">
        <f>SUM(L8:L10)</f>
        <v>#REF!</v>
      </c>
      <c r="M11" s="71" t="e">
        <f>SUM(M8:M10)</f>
        <v>#REF!</v>
      </c>
      <c r="N11" s="74">
        <f>SUM(N8:N10)</f>
        <v>116033641</v>
      </c>
      <c r="O11" s="706"/>
      <c r="P11" s="717"/>
    </row>
    <row r="12" spans="1:16" ht="20.100000000000001" customHeight="1">
      <c r="A12" s="80"/>
      <c r="B12" s="84" t="s">
        <v>109</v>
      </c>
      <c r="C12" s="85"/>
      <c r="D12" s="85"/>
      <c r="E12" s="85"/>
      <c r="F12" s="74"/>
      <c r="G12" s="86"/>
      <c r="H12" s="86"/>
      <c r="I12" s="28" t="s">
        <v>66</v>
      </c>
      <c r="J12" s="18" t="s">
        <v>67</v>
      </c>
      <c r="K12" s="85" t="e">
        <f>SUM('Ktvetési mérleg'!J18)</f>
        <v>#REF!</v>
      </c>
      <c r="L12" s="85" t="e">
        <f>SUM('Ktvetési mérleg'!K18)</f>
        <v>#REF!</v>
      </c>
      <c r="M12" s="85" t="e">
        <f>SUM('Ktvetési mérleg'!L18)</f>
        <v>#REF!</v>
      </c>
      <c r="N12" s="74">
        <f>'Kiadás ktgvszervenként'!X20</f>
        <v>122181147</v>
      </c>
      <c r="O12" s="706"/>
      <c r="P12" s="717"/>
    </row>
    <row r="13" spans="1:16" ht="20.100000000000001" customHeight="1">
      <c r="A13" s="80"/>
      <c r="B13" s="87" t="s">
        <v>110</v>
      </c>
      <c r="C13" s="81"/>
      <c r="D13" s="81"/>
      <c r="E13" s="81"/>
      <c r="F13" s="88">
        <f>'Bevétel össz.'!G50+KÖH!F121+Óvoda!F124+Könyvtár!F121</f>
        <v>378515519</v>
      </c>
      <c r="G13" s="70"/>
      <c r="H13" s="70"/>
      <c r="I13" s="81"/>
      <c r="J13" s="89" t="s">
        <v>111</v>
      </c>
      <c r="K13" s="81"/>
      <c r="L13" s="81"/>
      <c r="M13" s="81"/>
      <c r="N13" s="90"/>
      <c r="O13" s="707"/>
      <c r="P13" s="718"/>
    </row>
    <row r="14" spans="1:16" ht="20.100000000000001" customHeight="1" thickBot="1">
      <c r="A14" s="56"/>
      <c r="B14" s="91" t="s">
        <v>112</v>
      </c>
      <c r="C14" s="71">
        <f>SUM(C12:C13)</f>
        <v>0</v>
      </c>
      <c r="D14" s="71">
        <f>SUM(D12:D13)</f>
        <v>0</v>
      </c>
      <c r="E14" s="71">
        <f>SUM(E12:E13)</f>
        <v>0</v>
      </c>
      <c r="F14" s="74" t="s">
        <v>113</v>
      </c>
      <c r="G14" s="92">
        <f>SUM(G13:G13)</f>
        <v>0</v>
      </c>
      <c r="H14" s="92"/>
      <c r="I14" s="71" t="s">
        <v>114</v>
      </c>
      <c r="J14" s="93" t="s">
        <v>115</v>
      </c>
      <c r="K14" s="71" t="e">
        <f>SUM(K12:K13)</f>
        <v>#REF!</v>
      </c>
      <c r="L14" s="71" t="e">
        <f>SUM(L12:L13)</f>
        <v>#REF!</v>
      </c>
      <c r="M14" s="71" t="e">
        <f>SUM(M12:M13)</f>
        <v>#REF!</v>
      </c>
      <c r="N14" s="71">
        <f>SUM(N12:N13)</f>
        <v>122181147</v>
      </c>
      <c r="O14" s="706"/>
      <c r="P14" s="717"/>
    </row>
    <row r="15" spans="1:16" ht="20.100000000000001" customHeight="1" thickBot="1">
      <c r="A15" s="94"/>
      <c r="B15" s="95" t="s">
        <v>116</v>
      </c>
      <c r="C15" s="96" t="e">
        <f>SUM(C6:C8,C11,C14)</f>
        <v>#REF!</v>
      </c>
      <c r="D15" s="96" t="e">
        <f>SUM(D6:D8,D11,D14)</f>
        <v>#REF!</v>
      </c>
      <c r="E15" s="96" t="e">
        <f>SUM(E6:E8,E11,E14)</f>
        <v>#REF!</v>
      </c>
      <c r="F15" s="97">
        <f>SUM(F6:F14)</f>
        <v>1096939305</v>
      </c>
      <c r="G15" s="96">
        <f>SUM(G6:G8,G11,G14)</f>
        <v>0</v>
      </c>
      <c r="H15" s="98"/>
      <c r="I15" s="98"/>
      <c r="J15" s="99" t="s">
        <v>117</v>
      </c>
      <c r="K15" s="96" t="e">
        <f>SUM(K4:K7,K11,K12:K13)</f>
        <v>#REF!</v>
      </c>
      <c r="L15" s="100" t="e">
        <f>SUM(L4:L7,L11,L12:L13)</f>
        <v>#REF!</v>
      </c>
      <c r="M15" s="96" t="e">
        <f>SUM(M4:M7,M11,M12:M13)</f>
        <v>#REF!</v>
      </c>
      <c r="N15" s="96">
        <f>SUM(N4:N7,N11,N12:N13)</f>
        <v>888895098</v>
      </c>
      <c r="O15" s="708"/>
      <c r="P15" s="719"/>
    </row>
    <row r="16" spans="1:16" ht="20.100000000000001" customHeight="1" thickBot="1">
      <c r="A16" s="80"/>
      <c r="B16" s="101" t="s">
        <v>118</v>
      </c>
      <c r="C16" s="102" t="e">
        <f>IF(((K15-C15)&gt;0),K15-C15,"----")</f>
        <v>#REF!</v>
      </c>
      <c r="D16" s="102"/>
      <c r="E16" s="102" t="e">
        <f>IF(((M15-E15)&gt;0),M15-E15,"----")</f>
        <v>#REF!</v>
      </c>
      <c r="F16" s="103">
        <v>0</v>
      </c>
      <c r="G16" s="104"/>
      <c r="H16" s="698"/>
      <c r="I16" s="105"/>
      <c r="J16" s="106" t="s">
        <v>119</v>
      </c>
      <c r="K16" s="107" t="e">
        <f>IF(((C15-K15)&gt;0),C15-K15,"----")</f>
        <v>#REF!</v>
      </c>
      <c r="L16" s="107"/>
      <c r="M16" s="107" t="e">
        <f>IF(((E15-M15)&gt;0),E15-M15,"----")</f>
        <v>#REF!</v>
      </c>
      <c r="N16" s="108"/>
      <c r="O16" s="709"/>
      <c r="P16" s="720"/>
    </row>
    <row r="17" spans="1:16" ht="20.100000000000001" customHeight="1">
      <c r="A17" s="62" t="s">
        <v>21</v>
      </c>
      <c r="B17" s="18" t="s">
        <v>22</v>
      </c>
      <c r="C17" s="63" t="e">
        <f>SUM('Ktvetési mérleg'!C7)</f>
        <v>#REF!</v>
      </c>
      <c r="D17" s="63" t="e">
        <f>SUM('Ktvetési mérleg'!D7)</f>
        <v>#REF!</v>
      </c>
      <c r="E17" s="63" t="e">
        <f>SUM('Ktvetési mérleg'!E7)</f>
        <v>#REF!</v>
      </c>
      <c r="F17" s="69">
        <f>SUM('Ktvetési mérleg'!F7)</f>
        <v>0</v>
      </c>
      <c r="G17" s="65"/>
      <c r="H17" s="65"/>
      <c r="I17" s="66" t="s">
        <v>43</v>
      </c>
      <c r="J17" s="67" t="s">
        <v>44</v>
      </c>
      <c r="K17" s="68">
        <f>SUM('Ktvetési mérleg'!J12)</f>
        <v>0</v>
      </c>
      <c r="L17" s="68">
        <f>SUM('Ktvetési mérleg'!K12)</f>
        <v>0</v>
      </c>
      <c r="M17" s="68">
        <f>SUM('Ktvetési mérleg'!L12)</f>
        <v>0</v>
      </c>
      <c r="N17" s="64">
        <f>SUM('Ktvetési mérleg'!M12)</f>
        <v>447122309</v>
      </c>
      <c r="O17" s="710">
        <f>SUM(Önkormányzat!D66)</f>
        <v>0</v>
      </c>
      <c r="P17" s="721"/>
    </row>
    <row r="18" spans="1:16" ht="20.100000000000001" customHeight="1">
      <c r="A18" s="109" t="s">
        <v>25</v>
      </c>
      <c r="B18" s="18" t="s">
        <v>26</v>
      </c>
      <c r="C18" s="63" t="e">
        <f>SUM('Ktvetési mérleg'!C8)</f>
        <v>#REF!</v>
      </c>
      <c r="D18" s="63" t="e">
        <f>SUM('Ktvetési mérleg'!D8)</f>
        <v>#REF!</v>
      </c>
      <c r="E18" s="63" t="e">
        <f>SUM('Ktvetési mérleg'!E8)</f>
        <v>#REF!</v>
      </c>
      <c r="F18" s="69">
        <f>SUM('Ktvetési mérleg'!F8)</f>
        <v>0</v>
      </c>
      <c r="G18" s="70"/>
      <c r="H18" s="70"/>
      <c r="I18" s="66" t="s">
        <v>47</v>
      </c>
      <c r="J18" s="67" t="s">
        <v>48</v>
      </c>
      <c r="K18" s="68" t="e">
        <f>SUM('Ktvetési mérleg'!J13)</f>
        <v>#REF!</v>
      </c>
      <c r="L18" s="68" t="e">
        <f>SUM('Ktvetési mérleg'!K13)</f>
        <v>#REF!</v>
      </c>
      <c r="M18" s="68" t="e">
        <f>SUM('Ktvetési mérleg'!L13)</f>
        <v>#REF!</v>
      </c>
      <c r="N18" s="64">
        <f>SUM('Ktvetési mérleg'!M13)</f>
        <v>56957957</v>
      </c>
      <c r="O18" s="711">
        <f>SUM(Önkormányzat!D67)</f>
        <v>0</v>
      </c>
      <c r="P18" s="721"/>
    </row>
    <row r="19" spans="1:16" ht="20.100000000000001" customHeight="1">
      <c r="A19" s="76" t="s">
        <v>29</v>
      </c>
      <c r="B19" s="73" t="s">
        <v>30</v>
      </c>
      <c r="C19" s="71" t="e">
        <f>SUM(C17:C18)</f>
        <v>#REF!</v>
      </c>
      <c r="D19" s="71" t="e">
        <f>SUM(D17:D18)</f>
        <v>#REF!</v>
      </c>
      <c r="E19" s="71" t="e">
        <f>SUM(E17:E18)</f>
        <v>#REF!</v>
      </c>
      <c r="F19" s="74">
        <f>SUM(F17:F18)</f>
        <v>0</v>
      </c>
      <c r="G19" s="75"/>
      <c r="H19" s="75"/>
      <c r="I19" s="28" t="s">
        <v>51</v>
      </c>
      <c r="J19" s="18" t="s">
        <v>52</v>
      </c>
      <c r="K19" s="110" t="e">
        <f>SUM('Ktvetési mérleg'!J14)</f>
        <v>#REF!</v>
      </c>
      <c r="L19" s="110" t="e">
        <f>SUM('Ktvetési mérleg'!K14)</f>
        <v>#REF!</v>
      </c>
      <c r="M19" s="110" t="e">
        <f>SUM('Ktvetési mérleg'!L14)</f>
        <v>#REF!</v>
      </c>
      <c r="N19" s="69">
        <f>SUM('Ktvetési mérleg'!M14)</f>
        <v>0</v>
      </c>
      <c r="O19" s="707">
        <f>SUM(Önkormányzat!D68)</f>
        <v>0</v>
      </c>
      <c r="P19" s="718"/>
    </row>
    <row r="20" spans="1:16" ht="20.100000000000001" customHeight="1">
      <c r="A20" s="72" t="s">
        <v>64</v>
      </c>
      <c r="B20" s="73" t="s">
        <v>65</v>
      </c>
      <c r="C20" s="71" t="e">
        <f>SUM('Ktvetési mérleg'!C18)</f>
        <v>#REF!</v>
      </c>
      <c r="D20" s="71" t="e">
        <f>SUM('Ktvetési mérleg'!D18)</f>
        <v>#REF!</v>
      </c>
      <c r="E20" s="71" t="e">
        <f>SUM('Ktvetési mérleg'!E18)</f>
        <v>#REF!</v>
      </c>
      <c r="F20" s="74">
        <f>'Bevétel össz.'!F43</f>
        <v>100000000</v>
      </c>
      <c r="G20" s="75"/>
      <c r="H20" s="75"/>
      <c r="I20" s="28" t="s">
        <v>54</v>
      </c>
      <c r="J20" s="18" t="s">
        <v>55</v>
      </c>
      <c r="K20" s="110" t="e">
        <f>SUM('Ktvetési mérleg'!J15)</f>
        <v>#REF!</v>
      </c>
      <c r="L20" s="110" t="e">
        <f>SUM('Ktvetési mérleg'!K15)</f>
        <v>#REF!</v>
      </c>
      <c r="M20" s="110" t="e">
        <f>SUM('Ktvetési mérleg'!L15)</f>
        <v>#REF!</v>
      </c>
      <c r="N20" s="69">
        <f>SUM('Ktvetési mérleg'!M15)</f>
        <v>0</v>
      </c>
      <c r="O20" s="707">
        <f>SUM(Önkormányzat!D69)</f>
        <v>0</v>
      </c>
      <c r="P20" s="718"/>
    </row>
    <row r="21" spans="1:16" ht="20.100000000000001" customHeight="1">
      <c r="A21" s="80" t="s">
        <v>74</v>
      </c>
      <c r="B21" s="18" t="s">
        <v>75</v>
      </c>
      <c r="C21" s="81" t="e">
        <f>SUM('Ktvetési mérleg'!C22)</f>
        <v>#REF!</v>
      </c>
      <c r="D21" s="81" t="e">
        <f>SUM('Ktvetési mérleg'!D22)</f>
        <v>#REF!</v>
      </c>
      <c r="E21" s="81" t="e">
        <f>SUM('Ktvetési mérleg'!E22)</f>
        <v>#REF!</v>
      </c>
      <c r="F21" s="88">
        <f>SUM('Ktvetési mérleg'!F22)</f>
        <v>0</v>
      </c>
      <c r="G21" s="70"/>
      <c r="H21" s="70"/>
      <c r="I21" s="28" t="s">
        <v>58</v>
      </c>
      <c r="J21" s="18" t="s">
        <v>59</v>
      </c>
      <c r="K21" s="110" t="e">
        <f>SUM('Ktvetési mérleg'!J16)</f>
        <v>#REF!</v>
      </c>
      <c r="L21" s="110" t="e">
        <f>SUM('Ktvetési mérleg'!K16)</f>
        <v>#REF!</v>
      </c>
      <c r="M21" s="110" t="e">
        <f>SUM('Ktvetési mérleg'!L16)</f>
        <v>#REF!</v>
      </c>
      <c r="N21" s="69">
        <f>SUM('Ktvetési mérleg'!M16)</f>
        <v>0</v>
      </c>
      <c r="O21" s="707">
        <f>SUM(Önkormányzat!D70)</f>
        <v>0</v>
      </c>
      <c r="P21" s="718"/>
    </row>
    <row r="22" spans="1:16" ht="20.100000000000001" customHeight="1">
      <c r="A22" s="80" t="s">
        <v>76</v>
      </c>
      <c r="B22" s="18" t="s">
        <v>77</v>
      </c>
      <c r="C22" s="81" t="e">
        <f>SUM('Ktvetési mérleg'!C23)</f>
        <v>#REF!</v>
      </c>
      <c r="D22" s="81" t="e">
        <f>SUM('Ktvetési mérleg'!D23)</f>
        <v>#REF!</v>
      </c>
      <c r="E22" s="81" t="e">
        <f>SUM('Ktvetési mérleg'!E23)</f>
        <v>#REF!</v>
      </c>
      <c r="F22" s="88">
        <f>SUM('Ktvetési mérleg'!F23)</f>
        <v>0</v>
      </c>
      <c r="G22" s="70"/>
      <c r="H22" s="70"/>
      <c r="I22" s="66" t="s">
        <v>62</v>
      </c>
      <c r="J22" s="67" t="s">
        <v>63</v>
      </c>
      <c r="K22" s="71" t="e">
        <f>SUM(K19:K21)</f>
        <v>#REF!</v>
      </c>
      <c r="L22" s="71" t="e">
        <f>SUM(L19:L21)</f>
        <v>#REF!</v>
      </c>
      <c r="M22" s="71" t="e">
        <f>SUM(M19:M21)</f>
        <v>#REF!</v>
      </c>
      <c r="N22" s="74">
        <f>SUM(N19:N21)</f>
        <v>0</v>
      </c>
      <c r="O22" s="706">
        <f>SUM(O19:O21)</f>
        <v>0</v>
      </c>
      <c r="P22" s="717"/>
    </row>
    <row r="23" spans="1:16" ht="20.100000000000001" customHeight="1">
      <c r="A23" s="83" t="s">
        <v>78</v>
      </c>
      <c r="B23" s="73" t="s">
        <v>79</v>
      </c>
      <c r="C23" s="71" t="e">
        <f>SUM(C21:C22)</f>
        <v>#REF!</v>
      </c>
      <c r="D23" s="71" t="e">
        <f>SUM(D21:D22)</f>
        <v>#REF!</v>
      </c>
      <c r="E23" s="71" t="e">
        <f>SUM(E21:E22)</f>
        <v>#REF!</v>
      </c>
      <c r="F23" s="74">
        <f>SUM(F20:F22)</f>
        <v>100000000</v>
      </c>
      <c r="G23" s="71">
        <f>SUM(G21:G22)</f>
        <v>0</v>
      </c>
      <c r="H23" s="114"/>
      <c r="I23" s="111"/>
      <c r="J23" s="112" t="s">
        <v>120</v>
      </c>
      <c r="K23" s="81"/>
      <c r="L23" s="81"/>
      <c r="M23" s="81"/>
      <c r="N23" s="113"/>
      <c r="O23" s="707"/>
      <c r="P23" s="718"/>
    </row>
    <row r="24" spans="1:16" ht="20.100000000000001" customHeight="1">
      <c r="B24" t="s">
        <v>595</v>
      </c>
      <c r="C24" s="71"/>
      <c r="D24" s="71"/>
      <c r="E24" s="71"/>
      <c r="F24" s="743">
        <f>SUM('Ktvetési mérleg'!F26)</f>
        <v>260000000</v>
      </c>
      <c r="I24" s="111" t="s">
        <v>636</v>
      </c>
      <c r="J24" s="112" t="s">
        <v>614</v>
      </c>
      <c r="K24" s="81"/>
      <c r="L24" s="81"/>
      <c r="M24" s="81"/>
      <c r="N24" s="113">
        <f>'Kiadás ktgvszervenként'!F23</f>
        <v>52830000</v>
      </c>
      <c r="O24" s="707"/>
      <c r="P24" s="718"/>
    </row>
    <row r="25" spans="1:16" ht="20.100000000000001" customHeight="1">
      <c r="A25" s="80"/>
      <c r="B25" s="87" t="s">
        <v>593</v>
      </c>
      <c r="C25" s="85" t="e">
        <f>SUM('Ktvetési mérleg'!C27,-C12)</f>
        <v>#REF!</v>
      </c>
      <c r="D25" s="85" t="e">
        <f>SUM('Ktvetési mérleg'!D27,-D12)</f>
        <v>#REF!</v>
      </c>
      <c r="E25" s="85" t="e">
        <f>SUM('Ktvetési mérleg'!E27,-E12)</f>
        <v>#REF!</v>
      </c>
      <c r="F25" s="88">
        <f>SUM('Ktvetési mérleg'!F27)</f>
        <v>0</v>
      </c>
      <c r="G25" s="86"/>
      <c r="H25" s="699"/>
      <c r="I25" s="111" t="s">
        <v>94</v>
      </c>
      <c r="J25" s="112" t="s">
        <v>546</v>
      </c>
      <c r="K25" s="85"/>
      <c r="L25" s="85"/>
      <c r="M25" s="85"/>
      <c r="N25" s="113">
        <f>'Kiadás ktgvszervenként'!F21</f>
        <v>11133941</v>
      </c>
      <c r="O25" s="712"/>
      <c r="P25" s="722"/>
    </row>
    <row r="26" spans="1:16" ht="20.100000000000001" customHeight="1">
      <c r="A26" s="80"/>
      <c r="B26" s="87" t="s">
        <v>90</v>
      </c>
      <c r="C26" s="85" t="e">
        <f>SUM('Ktvetési mérleg'!C28,-C13)</f>
        <v>#N/A</v>
      </c>
      <c r="D26" s="85" t="e">
        <f>SUM('Ktvetési mérleg'!D28,-D13)</f>
        <v>#N/A</v>
      </c>
      <c r="E26" s="85" t="e">
        <f>SUM('Ktvetési mérleg'!E28,-E13)</f>
        <v>#N/A</v>
      </c>
      <c r="F26" s="88">
        <f>'Bevétel össz.'!F54</f>
        <v>308167604</v>
      </c>
      <c r="G26" s="70"/>
      <c r="H26" s="700"/>
      <c r="I26" s="111" t="s">
        <v>91</v>
      </c>
      <c r="J26" s="112" t="s">
        <v>90</v>
      </c>
      <c r="K26" s="81"/>
      <c r="L26" s="81"/>
      <c r="M26" s="81"/>
      <c r="N26" s="113">
        <f>'Bevétel össz.'!F54</f>
        <v>308167604</v>
      </c>
      <c r="O26" s="707"/>
      <c r="P26" s="718"/>
    </row>
    <row r="27" spans="1:16" ht="20.100000000000001" customHeight="1" thickBot="1">
      <c r="A27" s="83" t="s">
        <v>121</v>
      </c>
      <c r="B27" s="91" t="s">
        <v>122</v>
      </c>
      <c r="C27" s="71" t="e">
        <f>SUM(C25:C26)</f>
        <v>#REF!</v>
      </c>
      <c r="D27" s="71" t="e">
        <f>SUM(D25:D26)</f>
        <v>#REF!</v>
      </c>
      <c r="E27" s="71" t="e">
        <f>SUM(E25:E26)</f>
        <v>#REF!</v>
      </c>
      <c r="F27" s="74">
        <f>F25+F26+F24</f>
        <v>568167604</v>
      </c>
      <c r="G27" s="71">
        <f>SUM(G26:G26)</f>
        <v>0</v>
      </c>
      <c r="H27" s="114"/>
      <c r="I27" s="114" t="s">
        <v>114</v>
      </c>
      <c r="J27" s="115" t="s">
        <v>115</v>
      </c>
      <c r="K27" s="71">
        <f>SUM(K23:K26)</f>
        <v>0</v>
      </c>
      <c r="L27" s="71">
        <f>SUM(L23:L26)</f>
        <v>0</v>
      </c>
      <c r="M27" s="71">
        <f>SUM(M23:M26)</f>
        <v>0</v>
      </c>
      <c r="N27" s="74">
        <f>N25+N26+N24</f>
        <v>372131545</v>
      </c>
      <c r="O27" s="706">
        <f>SUM(O23:O26)</f>
        <v>0</v>
      </c>
      <c r="P27" s="717"/>
    </row>
    <row r="28" spans="1:16" ht="20.100000000000001" customHeight="1" thickBot="1">
      <c r="A28" s="94"/>
      <c r="B28" s="95" t="s">
        <v>123</v>
      </c>
      <c r="C28" s="116" t="e">
        <f>SUM(C19:C20,C23,C27)</f>
        <v>#REF!</v>
      </c>
      <c r="D28" s="116" t="e">
        <f>SUM(D19:D20,D23,D27)</f>
        <v>#REF!</v>
      </c>
      <c r="E28" s="116" t="e">
        <f>SUM(E19:E20,E23,E27)</f>
        <v>#REF!</v>
      </c>
      <c r="F28" s="116">
        <f>SUM(F23,F27)</f>
        <v>668167604</v>
      </c>
      <c r="G28" s="116">
        <f>SUM(G19:G20,G23,G27)</f>
        <v>0</v>
      </c>
      <c r="H28" s="117"/>
      <c r="I28" s="117"/>
      <c r="J28" s="118" t="s">
        <v>124</v>
      </c>
      <c r="K28" s="116" t="e">
        <f>SUM(K17:K18,K22,K27)</f>
        <v>#REF!</v>
      </c>
      <c r="L28" s="116" t="e">
        <f>SUM(L17:L18,L22,L27)</f>
        <v>#REF!</v>
      </c>
      <c r="M28" s="116" t="e">
        <f>SUM(M17:M18,M22,M27)</f>
        <v>#REF!</v>
      </c>
      <c r="N28" s="119">
        <f>SUM(N17:N18,N22,N27)</f>
        <v>876211811</v>
      </c>
      <c r="O28" s="713">
        <f>SUM(O17:O18,O22,O27)</f>
        <v>0</v>
      </c>
      <c r="P28" s="719"/>
    </row>
    <row r="29" spans="1:16" ht="20.100000000000001" customHeight="1" thickBot="1">
      <c r="A29" s="80"/>
      <c r="B29" s="120" t="s">
        <v>118</v>
      </c>
      <c r="C29" s="121" t="e">
        <f>SUM(C20:C21,C25,C28)</f>
        <v>#REF!</v>
      </c>
      <c r="D29" s="121" t="e">
        <f>SUM(D20:D21,D25,D28)</f>
        <v>#REF!</v>
      </c>
      <c r="E29" s="121" t="e">
        <f>SUM(E20:E21,E25,E28)</f>
        <v>#REF!</v>
      </c>
      <c r="F29" s="121"/>
      <c r="G29" s="121">
        <f>SUM(G20:G21,G25,G28)</f>
        <v>0</v>
      </c>
      <c r="H29" s="701"/>
      <c r="I29" s="122"/>
      <c r="J29" s="123" t="s">
        <v>119</v>
      </c>
      <c r="K29" s="124" t="e">
        <f>IF(((C28-K28)&gt;0),C28-K28,"----")</f>
        <v>#REF!</v>
      </c>
      <c r="L29" s="124"/>
      <c r="M29" s="124" t="e">
        <f>IF(((E28-M28)&gt;0),E28-M28,"----")</f>
        <v>#REF!</v>
      </c>
      <c r="N29" s="125" t="str">
        <f>IF(((F28-N28)&gt;0),F28-N28,"----")</f>
        <v>----</v>
      </c>
      <c r="O29" s="714" t="str">
        <f>IF(((G28-O28)&gt;0),G28-O28,"----")</f>
        <v>----</v>
      </c>
      <c r="P29" s="720"/>
    </row>
    <row r="30" spans="1:16" ht="20.100000000000001" customHeight="1" thickBot="1">
      <c r="A30" s="126"/>
      <c r="B30" s="127" t="s">
        <v>125</v>
      </c>
      <c r="C30" s="128" t="e">
        <f>SUM(C15,C28)</f>
        <v>#REF!</v>
      </c>
      <c r="D30" s="128" t="e">
        <f>SUM(D15,D28)</f>
        <v>#REF!</v>
      </c>
      <c r="E30" s="128" t="e">
        <f>SUM(E15,E28)</f>
        <v>#REF!</v>
      </c>
      <c r="F30" s="128">
        <f>SUM(F15,F28)</f>
        <v>1765106909</v>
      </c>
      <c r="G30" s="128">
        <f>SUM(G15,G28)</f>
        <v>0</v>
      </c>
      <c r="H30" s="128"/>
      <c r="I30" s="128"/>
      <c r="J30" s="129" t="s">
        <v>126</v>
      </c>
      <c r="K30" s="128" t="e">
        <f>SUM(K15,K28)</f>
        <v>#REF!</v>
      </c>
      <c r="L30" s="128" t="e">
        <f>SUM(L15,L28)</f>
        <v>#REF!</v>
      </c>
      <c r="M30" s="128" t="e">
        <f>SUM(M15,M28)</f>
        <v>#REF!</v>
      </c>
      <c r="N30" s="130">
        <f>SUM(N15,N28)</f>
        <v>1765106909</v>
      </c>
      <c r="O30" s="715">
        <f>SUM(O15,O28)</f>
        <v>0</v>
      </c>
      <c r="P30" s="723"/>
    </row>
  </sheetData>
  <sheetProtection selectLockedCells="1" selectUnlockedCells="1"/>
  <mergeCells count="10">
    <mergeCell ref="A1:A3"/>
    <mergeCell ref="B1:B3"/>
    <mergeCell ref="C1:E1"/>
    <mergeCell ref="I1:I3"/>
    <mergeCell ref="K1:M1"/>
    <mergeCell ref="C2:D2"/>
    <mergeCell ref="E2:E3"/>
    <mergeCell ref="K2:L2"/>
    <mergeCell ref="M2:M3"/>
    <mergeCell ref="J1:J3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67" firstPageNumber="0" orientation="landscape" horizontalDpi="300" verticalDpi="300" r:id="rId1"/>
  <headerFooter alignWithMargins="0">
    <oddHeader>&amp;L&amp;"Times New Roman,Normál"&amp;14Hegyeshalom Nagyközségi Önkormányzat&amp;C&amp;"Times New Roman,Normál"&amp;14Működési és felhalmozási mérleg 2017. terv&amp;R&amp;"Arial CE,Normál"&amp;12 2.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2"/>
    <pageSetUpPr fitToPage="1"/>
  </sheetPr>
  <dimension ref="A1:U58"/>
  <sheetViews>
    <sheetView topLeftCell="A37" zoomScaleNormal="100" workbookViewId="0">
      <selection activeCell="O50" sqref="O50"/>
    </sheetView>
  </sheetViews>
  <sheetFormatPr defaultColWidth="8.5703125" defaultRowHeight="12.75"/>
  <cols>
    <col min="1" max="1" width="6.5703125" customWidth="1"/>
    <col min="2" max="2" width="57" customWidth="1"/>
    <col min="3" max="5" width="0" hidden="1" customWidth="1"/>
    <col min="6" max="6" width="24.140625" customWidth="1"/>
    <col min="7" max="7" width="19.42578125" customWidth="1"/>
    <col min="8" max="8" width="1.140625" hidden="1" customWidth="1"/>
    <col min="9" max="9" width="18.140625" customWidth="1"/>
    <col min="10" max="10" width="18.28515625" customWidth="1"/>
    <col min="11" max="11" width="0" hidden="1" customWidth="1"/>
    <col min="12" max="12" width="16.140625" customWidth="1"/>
    <col min="13" max="21" width="20.28515625" customWidth="1"/>
  </cols>
  <sheetData>
    <row r="1" spans="1:21" ht="15" customHeight="1">
      <c r="A1" s="839" t="s">
        <v>127</v>
      </c>
      <c r="B1" s="840" t="s">
        <v>0</v>
      </c>
      <c r="C1" s="841" t="s">
        <v>128</v>
      </c>
      <c r="D1" s="841"/>
      <c r="E1" s="841"/>
      <c r="F1" s="842" t="s">
        <v>628</v>
      </c>
      <c r="G1" s="838"/>
      <c r="H1" s="838"/>
      <c r="I1" s="838"/>
      <c r="J1" s="838"/>
      <c r="K1" s="838"/>
      <c r="L1" s="838"/>
      <c r="M1" s="838"/>
      <c r="N1" s="725"/>
      <c r="O1" s="725"/>
      <c r="P1" s="725"/>
      <c r="Q1" s="725"/>
    </row>
    <row r="2" spans="1:21" ht="15.75">
      <c r="A2" s="839"/>
      <c r="B2" s="840"/>
      <c r="C2" s="131" t="s">
        <v>4</v>
      </c>
      <c r="D2" s="131" t="s">
        <v>5</v>
      </c>
      <c r="E2" s="131" t="s">
        <v>6</v>
      </c>
      <c r="F2" s="842"/>
      <c r="G2" s="133" t="s">
        <v>129</v>
      </c>
      <c r="H2" s="133" t="s">
        <v>130</v>
      </c>
      <c r="I2" s="133" t="s">
        <v>131</v>
      </c>
      <c r="J2" s="133" t="s">
        <v>132</v>
      </c>
      <c r="K2" s="133" t="s">
        <v>133</v>
      </c>
      <c r="L2" s="133" t="s">
        <v>574</v>
      </c>
      <c r="M2" s="134" t="s">
        <v>134</v>
      </c>
      <c r="N2" s="134" t="s">
        <v>194</v>
      </c>
      <c r="O2" s="134" t="s">
        <v>131</v>
      </c>
      <c r="P2" s="134" t="s">
        <v>132</v>
      </c>
      <c r="Q2" s="134" t="s">
        <v>134</v>
      </c>
      <c r="R2" s="134" t="s">
        <v>194</v>
      </c>
      <c r="S2" s="134" t="s">
        <v>131</v>
      </c>
      <c r="T2" s="134" t="s">
        <v>132</v>
      </c>
      <c r="U2" s="134" t="s">
        <v>134</v>
      </c>
    </row>
    <row r="3" spans="1:21" ht="27" customHeight="1">
      <c r="A3" s="135" t="s">
        <v>135</v>
      </c>
      <c r="B3" s="6" t="s">
        <v>136</v>
      </c>
      <c r="C3" s="136" t="e">
        <f>SUM(Önkormányzat!#REF!)</f>
        <v>#REF!</v>
      </c>
      <c r="D3" s="137" t="e">
        <f>SUM(Önkormányzat!#REF!)</f>
        <v>#REF!</v>
      </c>
      <c r="E3" s="137" t="e">
        <f>SUM(Önkormányzat!#REF!)</f>
        <v>#REF!</v>
      </c>
      <c r="F3" s="138">
        <f>M3</f>
        <v>146668680</v>
      </c>
      <c r="G3" s="137">
        <f>Önkormányzat!C78</f>
        <v>146668680</v>
      </c>
      <c r="H3" s="6"/>
      <c r="I3" s="6"/>
      <c r="J3" s="6"/>
      <c r="K3" s="6"/>
      <c r="L3" s="6"/>
      <c r="M3" s="139">
        <f t="shared" ref="M3:M9" si="0">SUM(G3:K3)</f>
        <v>146668680</v>
      </c>
      <c r="N3" s="139"/>
      <c r="O3" s="139"/>
      <c r="P3" s="139"/>
      <c r="Q3" s="139"/>
      <c r="R3" s="728"/>
      <c r="S3" s="728"/>
      <c r="T3" s="728"/>
      <c r="U3" s="728"/>
    </row>
    <row r="4" spans="1:21" ht="27" customHeight="1">
      <c r="A4" s="135" t="s">
        <v>137</v>
      </c>
      <c r="B4" s="18" t="s">
        <v>138</v>
      </c>
      <c r="C4" s="136" t="e">
        <f>SUM(Önkormányzat!#REF!)</f>
        <v>#REF!</v>
      </c>
      <c r="D4" s="137" t="e">
        <f>SUM(Önkormányzat!#REF!)</f>
        <v>#REF!</v>
      </c>
      <c r="E4" s="137" t="e">
        <f>SUM(Önkormányzat!#REF!)</f>
        <v>#REF!</v>
      </c>
      <c r="F4" s="138">
        <f t="shared" ref="F4:F9" si="1">M4</f>
        <v>85345970</v>
      </c>
      <c r="G4" s="137">
        <f>Önkormányzat!C79</f>
        <v>85345970</v>
      </c>
      <c r="H4" s="140"/>
      <c r="I4" s="140"/>
      <c r="J4" s="140"/>
      <c r="K4" s="140"/>
      <c r="L4" s="140"/>
      <c r="M4" s="139">
        <f t="shared" si="0"/>
        <v>85345970</v>
      </c>
      <c r="N4" s="139"/>
      <c r="O4" s="139"/>
      <c r="P4" s="139"/>
      <c r="Q4" s="139"/>
      <c r="R4" s="728"/>
      <c r="S4" s="728"/>
      <c r="T4" s="728"/>
      <c r="U4" s="728"/>
    </row>
    <row r="5" spans="1:21" ht="27" customHeight="1">
      <c r="A5" s="135" t="s">
        <v>139</v>
      </c>
      <c r="B5" s="18" t="s">
        <v>140</v>
      </c>
      <c r="C5" s="136" t="e">
        <f>SUM(Önkormányzat!#REF!)</f>
        <v>#REF!</v>
      </c>
      <c r="D5" s="137" t="e">
        <f>SUM(Önkormányzat!#REF!)</f>
        <v>#REF!</v>
      </c>
      <c r="E5" s="137" t="e">
        <f>SUM(Önkormányzat!#REF!)</f>
        <v>#REF!</v>
      </c>
      <c r="F5" s="138">
        <f t="shared" si="1"/>
        <v>21644206</v>
      </c>
      <c r="G5" s="137">
        <f>Önkormányzat!C80</f>
        <v>21644206</v>
      </c>
      <c r="H5" s="140"/>
      <c r="I5" s="140"/>
      <c r="J5" s="140"/>
      <c r="K5" s="140"/>
      <c r="L5" s="140"/>
      <c r="M5" s="139">
        <f t="shared" si="0"/>
        <v>21644206</v>
      </c>
      <c r="N5" s="139"/>
      <c r="O5" s="139"/>
      <c r="P5" s="139"/>
      <c r="Q5" s="139"/>
      <c r="R5" s="728"/>
      <c r="S5" s="728"/>
      <c r="T5" s="728"/>
      <c r="U5" s="728"/>
    </row>
    <row r="6" spans="1:21" ht="27" customHeight="1">
      <c r="A6" s="135" t="s">
        <v>141</v>
      </c>
      <c r="B6" s="18" t="s">
        <v>142</v>
      </c>
      <c r="C6" s="136" t="e">
        <f>SUM(Önkormányzat!#REF!)</f>
        <v>#REF!</v>
      </c>
      <c r="D6" s="137" t="e">
        <f>SUM(Önkormányzat!#REF!)</f>
        <v>#REF!</v>
      </c>
      <c r="E6" s="137" t="e">
        <f>SUM(Önkormányzat!#REF!)</f>
        <v>#REF!</v>
      </c>
      <c r="F6" s="138">
        <f t="shared" si="1"/>
        <v>8037680</v>
      </c>
      <c r="G6" s="137">
        <f>Önkormányzat!C81</f>
        <v>8037680</v>
      </c>
      <c r="H6" s="140"/>
      <c r="I6" s="140"/>
      <c r="J6" s="140"/>
      <c r="K6" s="140"/>
      <c r="L6" s="140"/>
      <c r="M6" s="139">
        <f t="shared" si="0"/>
        <v>8037680</v>
      </c>
      <c r="N6" s="139"/>
      <c r="O6" s="139"/>
      <c r="P6" s="139"/>
      <c r="Q6" s="139"/>
      <c r="R6" s="728"/>
      <c r="S6" s="728"/>
      <c r="T6" s="728"/>
      <c r="U6" s="728"/>
    </row>
    <row r="7" spans="1:21" ht="27" customHeight="1">
      <c r="A7" s="135" t="s">
        <v>143</v>
      </c>
      <c r="B7" s="18" t="s">
        <v>144</v>
      </c>
      <c r="C7" s="136" t="e">
        <f>SUM(Önkormányzat!#REF!)</f>
        <v>#REF!</v>
      </c>
      <c r="D7" s="137" t="e">
        <f>SUM(Önkormányzat!#REF!)</f>
        <v>#REF!</v>
      </c>
      <c r="E7" s="137" t="e">
        <f>SUM(Önkormányzat!#REF!)</f>
        <v>#REF!</v>
      </c>
      <c r="F7" s="138">
        <f t="shared" si="1"/>
        <v>16652000</v>
      </c>
      <c r="G7" s="137">
        <f>Önkormányzat!C82</f>
        <v>16652000</v>
      </c>
      <c r="H7" s="140"/>
      <c r="I7" s="140"/>
      <c r="J7" s="140"/>
      <c r="K7" s="140"/>
      <c r="L7" s="140"/>
      <c r="M7" s="139">
        <f t="shared" si="0"/>
        <v>16652000</v>
      </c>
      <c r="N7" s="139"/>
      <c r="O7" s="139"/>
      <c r="P7" s="139"/>
      <c r="Q7" s="139"/>
      <c r="R7" s="728"/>
      <c r="S7" s="728"/>
      <c r="T7" s="728"/>
      <c r="U7" s="728"/>
    </row>
    <row r="8" spans="1:21" ht="27" customHeight="1">
      <c r="A8" s="135" t="s">
        <v>145</v>
      </c>
      <c r="B8" s="18" t="s">
        <v>146</v>
      </c>
      <c r="C8" s="136" t="e">
        <f>SUM(Önkormányzat!#REF!)</f>
        <v>#REF!</v>
      </c>
      <c r="D8" s="137" t="e">
        <f>SUM(Önkormányzat!#REF!)</f>
        <v>#REF!</v>
      </c>
      <c r="E8" s="137" t="e">
        <f>SUM(Önkormányzat!#REF!)</f>
        <v>#REF!</v>
      </c>
      <c r="F8" s="138">
        <f t="shared" si="1"/>
        <v>0</v>
      </c>
      <c r="G8" s="137">
        <f>Önkormányzat!C83</f>
        <v>0</v>
      </c>
      <c r="H8" s="140"/>
      <c r="I8" s="140"/>
      <c r="J8" s="140"/>
      <c r="K8" s="140"/>
      <c r="L8" s="140"/>
      <c r="M8" s="139">
        <f t="shared" si="0"/>
        <v>0</v>
      </c>
      <c r="N8" s="139"/>
      <c r="O8" s="139"/>
      <c r="P8" s="139"/>
      <c r="Q8" s="139"/>
      <c r="R8" s="728"/>
      <c r="S8" s="728"/>
      <c r="T8" s="728"/>
      <c r="U8" s="728"/>
    </row>
    <row r="9" spans="1:21" ht="27" customHeight="1">
      <c r="A9" s="135"/>
      <c r="B9" s="18" t="s">
        <v>547</v>
      </c>
      <c r="C9" s="136"/>
      <c r="D9" s="137"/>
      <c r="E9" s="137"/>
      <c r="F9" s="138">
        <f t="shared" si="1"/>
        <v>0</v>
      </c>
      <c r="G9" s="137">
        <f>Önkormányzat!C84</f>
        <v>0</v>
      </c>
      <c r="H9" s="140"/>
      <c r="I9" s="140"/>
      <c r="J9" s="140"/>
      <c r="K9" s="140"/>
      <c r="L9" s="140"/>
      <c r="M9" s="139">
        <f t="shared" si="0"/>
        <v>0</v>
      </c>
      <c r="N9" s="139"/>
      <c r="O9" s="139"/>
      <c r="P9" s="139"/>
      <c r="Q9" s="139"/>
      <c r="R9" s="728"/>
      <c r="S9" s="728"/>
      <c r="T9" s="728"/>
      <c r="U9" s="728"/>
    </row>
    <row r="10" spans="1:21" ht="27" customHeight="1">
      <c r="A10" s="67" t="s">
        <v>9</v>
      </c>
      <c r="B10" s="73" t="s">
        <v>10</v>
      </c>
      <c r="C10" s="141" t="e">
        <f>SUM(C3:C8)</f>
        <v>#REF!</v>
      </c>
      <c r="D10" s="142" t="e">
        <f>SUM(D3:D8)</f>
        <v>#REF!</v>
      </c>
      <c r="E10" s="142" t="e">
        <f>SUM(E3:E8)</f>
        <v>#REF!</v>
      </c>
      <c r="F10" s="143">
        <f t="shared" ref="F10:M10" si="2">SUM(F3:F9)</f>
        <v>278348536</v>
      </c>
      <c r="G10" s="142">
        <f t="shared" si="2"/>
        <v>278348536</v>
      </c>
      <c r="H10" s="142">
        <f t="shared" si="2"/>
        <v>0</v>
      </c>
      <c r="I10" s="142">
        <f t="shared" si="2"/>
        <v>0</v>
      </c>
      <c r="J10" s="142">
        <f t="shared" si="2"/>
        <v>0</v>
      </c>
      <c r="K10" s="142">
        <f t="shared" si="2"/>
        <v>0</v>
      </c>
      <c r="L10" s="142"/>
      <c r="M10" s="142">
        <f t="shared" si="2"/>
        <v>278348536</v>
      </c>
      <c r="N10" s="142"/>
      <c r="O10" s="142"/>
      <c r="P10" s="142"/>
      <c r="Q10" s="142"/>
      <c r="R10" s="729"/>
      <c r="S10" s="729"/>
      <c r="T10" s="729"/>
      <c r="U10" s="729"/>
    </row>
    <row r="11" spans="1:21" ht="27" customHeight="1">
      <c r="A11" s="144"/>
      <c r="B11" s="18" t="s">
        <v>147</v>
      </c>
      <c r="C11" s="136" t="e">
        <f>SUM(Önkormányzat!#REF!)</f>
        <v>#REF!</v>
      </c>
      <c r="D11" s="137" t="e">
        <f>SUM(Önkormányzat!#REF!)</f>
        <v>#REF!</v>
      </c>
      <c r="E11" s="137" t="e">
        <f>SUM(Önkormányzat!#REF!)</f>
        <v>#REF!</v>
      </c>
      <c r="F11" s="138">
        <f>G11+I11+J11</f>
        <v>35553138</v>
      </c>
      <c r="G11" s="137">
        <f>Önkormányzat!C88</f>
        <v>35553138</v>
      </c>
      <c r="H11" s="140"/>
      <c r="I11" s="140"/>
      <c r="J11" s="140"/>
      <c r="K11" s="140"/>
      <c r="L11" s="140"/>
      <c r="M11" s="139">
        <f>SUM(G11:K11)</f>
        <v>35553138</v>
      </c>
      <c r="N11" s="139"/>
      <c r="O11" s="139"/>
      <c r="P11" s="139"/>
      <c r="Q11" s="139"/>
      <c r="R11" s="728"/>
      <c r="S11" s="728"/>
      <c r="T11" s="728"/>
      <c r="U11" s="728"/>
    </row>
    <row r="12" spans="1:21" ht="27" customHeight="1">
      <c r="A12" s="144"/>
      <c r="B12" s="18" t="s">
        <v>148</v>
      </c>
      <c r="C12" s="136" t="e">
        <f>SUM(Önkormányzat!#REF!)</f>
        <v>#REF!</v>
      </c>
      <c r="D12" s="137" t="e">
        <f>SUM(Önkormányzat!#REF!)</f>
        <v>#REF!</v>
      </c>
      <c r="E12" s="137"/>
      <c r="F12" s="138">
        <f>G12+I12+J12</f>
        <v>10608081</v>
      </c>
      <c r="G12" s="137">
        <f>Önkormányzat!C89</f>
        <v>10608081</v>
      </c>
      <c r="H12" s="140"/>
      <c r="I12" s="140"/>
      <c r="J12" s="140"/>
      <c r="K12" s="140"/>
      <c r="L12" s="140"/>
      <c r="M12" s="139">
        <f>SUM(G12:K12)</f>
        <v>10608081</v>
      </c>
      <c r="N12" s="139"/>
      <c r="O12" s="139"/>
      <c r="P12" s="139"/>
      <c r="Q12" s="139"/>
      <c r="R12" s="728"/>
      <c r="S12" s="728"/>
      <c r="T12" s="728"/>
      <c r="U12" s="728"/>
    </row>
    <row r="13" spans="1:21" ht="27" customHeight="1">
      <c r="A13" s="144"/>
      <c r="B13" s="18" t="s">
        <v>587</v>
      </c>
      <c r="C13" s="136" t="e">
        <f>SUM(Önkormányzat!#REF!)</f>
        <v>#REF!</v>
      </c>
      <c r="D13" s="137" t="e">
        <f>SUM(Önkormányzat!#REF!)</f>
        <v>#REF!</v>
      </c>
      <c r="E13" s="137" t="e">
        <f>SUM(Önkormányzat!#REF!)</f>
        <v>#REF!</v>
      </c>
      <c r="F13" s="138">
        <f>M13</f>
        <v>0</v>
      </c>
      <c r="G13" s="137">
        <f>Önkormányzat!C86</f>
        <v>0</v>
      </c>
      <c r="H13" s="140"/>
      <c r="I13" s="140"/>
      <c r="J13" s="140"/>
      <c r="K13" s="140"/>
      <c r="L13" s="140"/>
      <c r="M13" s="139">
        <f>SUM(G13:K13)</f>
        <v>0</v>
      </c>
      <c r="N13" s="139"/>
      <c r="O13" s="139"/>
      <c r="P13" s="139"/>
      <c r="Q13" s="139"/>
      <c r="R13" s="728"/>
      <c r="S13" s="728"/>
      <c r="T13" s="728"/>
      <c r="U13" s="728"/>
    </row>
    <row r="14" spans="1:21" ht="27" customHeight="1">
      <c r="A14" s="144"/>
      <c r="B14" s="18"/>
      <c r="C14" s="136" t="e">
        <f>SUM(Önkormányzat!#REF!)</f>
        <v>#REF!</v>
      </c>
      <c r="D14" s="137" t="e">
        <f>SUM(Önkormányzat!#REF!)</f>
        <v>#REF!</v>
      </c>
      <c r="E14" s="137" t="e">
        <f>SUM(Önkormányzat!#REF!)</f>
        <v>#REF!</v>
      </c>
      <c r="F14" s="138"/>
      <c r="G14" s="137"/>
      <c r="H14" s="140"/>
      <c r="I14" s="140"/>
      <c r="J14" s="140"/>
      <c r="K14" s="140"/>
      <c r="L14" s="140"/>
      <c r="M14" s="139">
        <f>SUM(G14:K14)</f>
        <v>0</v>
      </c>
      <c r="N14" s="139"/>
      <c r="O14" s="139"/>
      <c r="P14" s="139"/>
      <c r="Q14" s="139"/>
      <c r="R14" s="728"/>
      <c r="S14" s="728"/>
      <c r="T14" s="728"/>
      <c r="U14" s="728"/>
    </row>
    <row r="15" spans="1:21" ht="27" customHeight="1">
      <c r="A15" s="67" t="s">
        <v>13</v>
      </c>
      <c r="B15" s="73" t="s">
        <v>149</v>
      </c>
      <c r="C15" s="141" t="e">
        <f t="shared" ref="C15:H15" si="3">SUM(C11:C14)</f>
        <v>#REF!</v>
      </c>
      <c r="D15" s="142" t="e">
        <f t="shared" si="3"/>
        <v>#REF!</v>
      </c>
      <c r="E15" s="142" t="e">
        <f t="shared" si="3"/>
        <v>#REF!</v>
      </c>
      <c r="F15" s="143">
        <f t="shared" si="3"/>
        <v>46161219</v>
      </c>
      <c r="G15" s="142">
        <f>Önkormányzat!C90</f>
        <v>46161219</v>
      </c>
      <c r="H15" s="142">
        <f t="shared" si="3"/>
        <v>0</v>
      </c>
      <c r="I15" s="142"/>
      <c r="J15" s="142">
        <f>SUM(J11:J14)</f>
        <v>0</v>
      </c>
      <c r="K15" s="142">
        <f>SUM(K11:K14)</f>
        <v>0</v>
      </c>
      <c r="L15" s="142"/>
      <c r="M15" s="142">
        <f>SUM(M11:M14)</f>
        <v>46161219</v>
      </c>
      <c r="N15" s="142"/>
      <c r="O15" s="142"/>
      <c r="P15" s="142"/>
      <c r="Q15" s="142"/>
      <c r="R15" s="729"/>
      <c r="S15" s="729"/>
      <c r="T15" s="729"/>
      <c r="U15" s="729"/>
    </row>
    <row r="16" spans="1:21" ht="27" customHeight="1">
      <c r="A16" s="40" t="s">
        <v>17</v>
      </c>
      <c r="B16" s="145" t="s">
        <v>150</v>
      </c>
      <c r="C16" s="9" t="e">
        <f t="shared" ref="C16:H16" si="4">SUM(C15,C10)</f>
        <v>#REF!</v>
      </c>
      <c r="D16" s="9" t="e">
        <f t="shared" si="4"/>
        <v>#REF!</v>
      </c>
      <c r="E16" s="9" t="e">
        <f t="shared" si="4"/>
        <v>#REF!</v>
      </c>
      <c r="F16" s="12">
        <f t="shared" si="4"/>
        <v>324509755</v>
      </c>
      <c r="G16" s="9">
        <f t="shared" si="4"/>
        <v>324509755</v>
      </c>
      <c r="H16" s="9">
        <f t="shared" si="4"/>
        <v>0</v>
      </c>
      <c r="I16" s="9"/>
      <c r="J16" s="9">
        <f>SUM(J15,J10)</f>
        <v>0</v>
      </c>
      <c r="K16" s="9">
        <f>SUM(K15,K10)</f>
        <v>0</v>
      </c>
      <c r="L16" s="9"/>
      <c r="M16" s="9">
        <f>SUM(M15,M10)</f>
        <v>324509755</v>
      </c>
      <c r="N16" s="9"/>
      <c r="O16" s="9"/>
      <c r="P16" s="9"/>
      <c r="Q16" s="9"/>
      <c r="R16" s="730"/>
      <c r="S16" s="730"/>
      <c r="T16" s="730"/>
      <c r="U16" s="730"/>
    </row>
    <row r="17" spans="1:21" s="149" customFormat="1" ht="27" customHeight="1">
      <c r="A17" s="146" t="s">
        <v>21</v>
      </c>
      <c r="B17" s="147" t="s">
        <v>151</v>
      </c>
      <c r="C17" s="140"/>
      <c r="D17" s="140"/>
      <c r="E17" s="140"/>
      <c r="F17" s="148">
        <f>G17+I17+J17</f>
        <v>0</v>
      </c>
      <c r="G17" s="140"/>
      <c r="H17" s="140"/>
      <c r="I17" s="140"/>
      <c r="J17" s="140"/>
      <c r="K17" s="140"/>
      <c r="L17" s="140"/>
      <c r="M17" s="140">
        <f>SUM(G17:J17)</f>
        <v>0</v>
      </c>
      <c r="N17" s="140"/>
      <c r="O17" s="140"/>
      <c r="P17" s="140"/>
      <c r="Q17" s="140"/>
      <c r="R17" s="726"/>
      <c r="S17" s="726"/>
      <c r="T17" s="726"/>
      <c r="U17" s="726"/>
    </row>
    <row r="18" spans="1:21" ht="27" customHeight="1">
      <c r="A18" s="67" t="s">
        <v>21</v>
      </c>
      <c r="B18" s="73" t="s">
        <v>152</v>
      </c>
      <c r="C18" s="150" t="e">
        <f>SUM(Önkormányzat!#REF!)</f>
        <v>#REF!</v>
      </c>
      <c r="D18" s="150" t="e">
        <f>SUM(Önkormányzat!#REF!)</f>
        <v>#REF!</v>
      </c>
      <c r="E18" s="150" t="e">
        <f>SUM(Önkormányzat!#REF!)</f>
        <v>#REF!</v>
      </c>
      <c r="F18" s="151">
        <f>SUM(F17)</f>
        <v>0</v>
      </c>
      <c r="G18" s="150">
        <f>SUM(G17)</f>
        <v>0</v>
      </c>
      <c r="H18" s="152"/>
      <c r="I18" s="152"/>
      <c r="J18" s="152"/>
      <c r="K18" s="152"/>
      <c r="L18" s="152"/>
      <c r="M18" s="152">
        <f>SUM(G18:J18)</f>
        <v>0</v>
      </c>
      <c r="N18" s="152"/>
      <c r="O18" s="152"/>
      <c r="P18" s="152"/>
      <c r="Q18" s="152"/>
      <c r="R18" s="729"/>
      <c r="S18" s="729"/>
      <c r="T18" s="729"/>
      <c r="U18" s="729"/>
    </row>
    <row r="19" spans="1:21" ht="27" customHeight="1">
      <c r="A19" s="144"/>
      <c r="B19" s="18" t="s">
        <v>153</v>
      </c>
      <c r="C19" s="136" t="e">
        <f>SUM(Önkormányzat!#REF!)</f>
        <v>#REF!</v>
      </c>
      <c r="D19" s="137" t="e">
        <f>SUM(Önkormányzat!#REF!)</f>
        <v>#REF!</v>
      </c>
      <c r="E19" s="137" t="e">
        <f>SUM(Önkormányzat!#REF!)</f>
        <v>#REF!</v>
      </c>
      <c r="F19" s="138">
        <f>G19+I19+J19</f>
        <v>0</v>
      </c>
      <c r="G19" s="137"/>
      <c r="H19" s="140"/>
      <c r="I19" s="140"/>
      <c r="J19" s="140"/>
      <c r="K19" s="140"/>
      <c r="L19" s="140"/>
      <c r="M19" s="139">
        <f>SUM(G19:K19)</f>
        <v>0</v>
      </c>
      <c r="N19" s="139"/>
      <c r="O19" s="139"/>
      <c r="P19" s="139"/>
      <c r="Q19" s="139"/>
      <c r="R19" s="727"/>
      <c r="S19" s="727"/>
      <c r="T19" s="727"/>
      <c r="U19" s="727"/>
    </row>
    <row r="20" spans="1:21" ht="27" customHeight="1">
      <c r="A20" s="144"/>
      <c r="B20" s="18"/>
      <c r="C20" s="136" t="e">
        <f>SUM(Önkormányzat!#REF!)</f>
        <v>#REF!</v>
      </c>
      <c r="D20" s="137" t="e">
        <f>SUM(Önkormányzat!#REF!)</f>
        <v>#REF!</v>
      </c>
      <c r="E20" s="137" t="e">
        <f>SUM(Önkormányzat!#REF!)</f>
        <v>#REF!</v>
      </c>
      <c r="F20" s="138"/>
      <c r="G20" s="136"/>
      <c r="H20" s="140"/>
      <c r="I20" s="140"/>
      <c r="J20" s="140"/>
      <c r="K20" s="140"/>
      <c r="L20" s="140"/>
      <c r="M20" s="139">
        <f>SUM(G20:K20)</f>
        <v>0</v>
      </c>
      <c r="N20" s="139"/>
      <c r="O20" s="139"/>
      <c r="P20" s="139"/>
      <c r="Q20" s="139"/>
      <c r="R20" s="727"/>
      <c r="S20" s="727"/>
      <c r="T20" s="727"/>
      <c r="U20" s="727"/>
    </row>
    <row r="21" spans="1:21" ht="27" customHeight="1">
      <c r="A21" s="144"/>
      <c r="B21" s="18"/>
      <c r="C21" s="136" t="e">
        <f>SUM(Önkormányzat!#REF!)</f>
        <v>#REF!</v>
      </c>
      <c r="D21" s="137" t="e">
        <f>SUM(Önkormányzat!#REF!)</f>
        <v>#REF!</v>
      </c>
      <c r="E21" s="137" t="e">
        <f>SUM(Önkormányzat!#REF!)</f>
        <v>#REF!</v>
      </c>
      <c r="F21" s="138"/>
      <c r="G21" s="136"/>
      <c r="H21" s="140"/>
      <c r="I21" s="140"/>
      <c r="J21" s="140"/>
      <c r="K21" s="140"/>
      <c r="L21" s="140"/>
      <c r="M21" s="139">
        <f>SUM(G21:K21)</f>
        <v>0</v>
      </c>
      <c r="N21" s="139"/>
      <c r="O21" s="139"/>
      <c r="P21" s="139"/>
      <c r="Q21" s="139"/>
      <c r="R21" s="727"/>
      <c r="S21" s="727"/>
      <c r="T21" s="727"/>
      <c r="U21" s="727"/>
    </row>
    <row r="22" spans="1:21" ht="27" customHeight="1">
      <c r="A22" s="67" t="s">
        <v>25</v>
      </c>
      <c r="B22" s="73" t="s">
        <v>154</v>
      </c>
      <c r="C22" s="141" t="e">
        <f t="shared" ref="C22:H22" si="5">SUM(C19:C21)</f>
        <v>#REF!</v>
      </c>
      <c r="D22" s="142" t="e">
        <f t="shared" si="5"/>
        <v>#REF!</v>
      </c>
      <c r="E22" s="142" t="e">
        <f t="shared" si="5"/>
        <v>#REF!</v>
      </c>
      <c r="F22" s="143">
        <f t="shared" si="5"/>
        <v>0</v>
      </c>
      <c r="G22" s="142">
        <f t="shared" si="5"/>
        <v>0</v>
      </c>
      <c r="H22" s="142">
        <f t="shared" si="5"/>
        <v>0</v>
      </c>
      <c r="I22" s="142"/>
      <c r="J22" s="142">
        <f>SUM(J19:J21)</f>
        <v>0</v>
      </c>
      <c r="K22" s="142">
        <f>SUM(K19:K21)</f>
        <v>0</v>
      </c>
      <c r="L22" s="142"/>
      <c r="M22" s="142">
        <f>SUM(M19:M21)</f>
        <v>0</v>
      </c>
      <c r="N22" s="142"/>
      <c r="O22" s="142"/>
      <c r="P22" s="142"/>
      <c r="Q22" s="142"/>
      <c r="R22" s="729"/>
      <c r="S22" s="729"/>
      <c r="T22" s="729"/>
      <c r="U22" s="729"/>
    </row>
    <row r="23" spans="1:21" ht="27" customHeight="1">
      <c r="A23" s="40" t="s">
        <v>29</v>
      </c>
      <c r="B23" s="145" t="s">
        <v>155</v>
      </c>
      <c r="C23" s="9" t="e">
        <f t="shared" ref="C23:H23" si="6">SUM(C18,C22)</f>
        <v>#REF!</v>
      </c>
      <c r="D23" s="9" t="e">
        <f t="shared" si="6"/>
        <v>#REF!</v>
      </c>
      <c r="E23" s="9" t="e">
        <f t="shared" si="6"/>
        <v>#REF!</v>
      </c>
      <c r="F23" s="12">
        <f t="shared" si="6"/>
        <v>0</v>
      </c>
      <c r="G23" s="9">
        <f t="shared" si="6"/>
        <v>0</v>
      </c>
      <c r="H23" s="9">
        <f t="shared" si="6"/>
        <v>0</v>
      </c>
      <c r="I23" s="9"/>
      <c r="J23" s="9">
        <f>SUM(J18,J22)</f>
        <v>0</v>
      </c>
      <c r="K23" s="9">
        <f>SUM(K18,K22)</f>
        <v>0</v>
      </c>
      <c r="L23" s="9"/>
      <c r="M23" s="9">
        <f>SUM(M18,M22)</f>
        <v>0</v>
      </c>
      <c r="N23" s="9"/>
      <c r="O23" s="9"/>
      <c r="P23" s="9"/>
      <c r="Q23" s="9"/>
      <c r="R23" s="730"/>
      <c r="S23" s="730"/>
      <c r="T23" s="730"/>
      <c r="U23" s="730"/>
    </row>
    <row r="24" spans="1:21" ht="27" customHeight="1">
      <c r="A24" s="144" t="s">
        <v>33</v>
      </c>
      <c r="B24" s="153" t="s">
        <v>156</v>
      </c>
      <c r="C24" s="136" t="e">
        <f>SUM(Önkormányzat!#REF!)</f>
        <v>#REF!</v>
      </c>
      <c r="D24" s="137" t="e">
        <f>SUM(Önkormányzat!#REF!)</f>
        <v>#REF!</v>
      </c>
      <c r="E24" s="137" t="e">
        <f>SUM(Önkormányzat!#REF!)</f>
        <v>#REF!</v>
      </c>
      <c r="F24" s="138">
        <f>SUM(Önkormányzat!C98)</f>
        <v>0</v>
      </c>
      <c r="G24" s="137">
        <f>Önkormányzat!C98</f>
        <v>0</v>
      </c>
      <c r="H24" s="140"/>
      <c r="I24" s="140"/>
      <c r="J24" s="140"/>
      <c r="K24" s="140"/>
      <c r="L24" s="140"/>
      <c r="M24" s="139">
        <f t="shared" ref="M24:M29" si="7">SUM(G24:K24)</f>
        <v>0</v>
      </c>
      <c r="N24" s="139"/>
      <c r="O24" s="139"/>
      <c r="P24" s="139"/>
      <c r="Q24" s="139"/>
      <c r="R24" s="728"/>
      <c r="S24" s="728"/>
      <c r="T24" s="728"/>
      <c r="U24" s="728"/>
    </row>
    <row r="25" spans="1:21" ht="27" customHeight="1">
      <c r="A25" s="144" t="s">
        <v>37</v>
      </c>
      <c r="B25" s="153" t="s">
        <v>157</v>
      </c>
      <c r="C25" s="136" t="e">
        <f>SUM(Önkormányzat!#REF!)</f>
        <v>#REF!</v>
      </c>
      <c r="D25" s="137" t="e">
        <f>SUM(Önkormányzat!#REF!)</f>
        <v>#REF!</v>
      </c>
      <c r="E25" s="137" t="e">
        <f>SUM(Önkormányzat!#REF!)</f>
        <v>#REF!</v>
      </c>
      <c r="F25" s="138">
        <f>M25</f>
        <v>93000000</v>
      </c>
      <c r="G25" s="137">
        <f>Önkormányzat!C99</f>
        <v>93000000</v>
      </c>
      <c r="H25" s="140"/>
      <c r="I25" s="140"/>
      <c r="J25" s="140"/>
      <c r="K25" s="140"/>
      <c r="L25" s="140"/>
      <c r="M25" s="139">
        <f t="shared" si="7"/>
        <v>93000000</v>
      </c>
      <c r="N25" s="139"/>
      <c r="O25" s="139"/>
      <c r="P25" s="139"/>
      <c r="Q25" s="139"/>
      <c r="R25" s="728"/>
      <c r="S25" s="728"/>
      <c r="T25" s="728"/>
      <c r="U25" s="728"/>
    </row>
    <row r="26" spans="1:21" ht="27" customHeight="1">
      <c r="A26" s="144" t="s">
        <v>41</v>
      </c>
      <c r="B26" s="26" t="s">
        <v>158</v>
      </c>
      <c r="C26" s="136" t="e">
        <f>SUM(Önkormányzat!#REF!)</f>
        <v>#REF!</v>
      </c>
      <c r="D26" s="137" t="e">
        <f>SUM(Önkormányzat!#REF!)</f>
        <v>#REF!</v>
      </c>
      <c r="E26" s="137" t="e">
        <f>SUM(Önkormányzat!#REF!)</f>
        <v>#REF!</v>
      </c>
      <c r="F26" s="138">
        <f>M26</f>
        <v>207000000</v>
      </c>
      <c r="G26" s="137">
        <f>Önkormányzat!C100</f>
        <v>207000000</v>
      </c>
      <c r="H26" s="140"/>
      <c r="I26" s="140"/>
      <c r="J26" s="140"/>
      <c r="K26" s="140"/>
      <c r="L26" s="140"/>
      <c r="M26" s="139">
        <f t="shared" si="7"/>
        <v>207000000</v>
      </c>
      <c r="N26" s="139"/>
      <c r="O26" s="139"/>
      <c r="P26" s="139"/>
      <c r="Q26" s="139"/>
      <c r="R26" s="728"/>
      <c r="S26" s="728"/>
      <c r="T26" s="728"/>
      <c r="U26" s="728"/>
    </row>
    <row r="27" spans="1:21" ht="27" customHeight="1">
      <c r="A27" s="144" t="s">
        <v>45</v>
      </c>
      <c r="B27" s="26" t="s">
        <v>46</v>
      </c>
      <c r="C27" s="136" t="e">
        <f>SUM(Önkormányzat!#REF!)</f>
        <v>#REF!</v>
      </c>
      <c r="D27" s="137" t="e">
        <f>SUM(Önkormányzat!#REF!)</f>
        <v>#REF!</v>
      </c>
      <c r="E27" s="137" t="e">
        <f>SUM(Önkormányzat!#REF!)</f>
        <v>#REF!</v>
      </c>
      <c r="F27" s="138">
        <f>M27</f>
        <v>0</v>
      </c>
      <c r="G27" s="137">
        <f>Önkormányzat!C101</f>
        <v>0</v>
      </c>
      <c r="H27" s="140"/>
      <c r="I27" s="140"/>
      <c r="J27" s="140"/>
      <c r="K27" s="140"/>
      <c r="L27" s="140"/>
      <c r="M27" s="139">
        <f t="shared" si="7"/>
        <v>0</v>
      </c>
      <c r="N27" s="139"/>
      <c r="O27" s="139"/>
      <c r="P27" s="139"/>
      <c r="Q27" s="139"/>
      <c r="R27" s="728"/>
      <c r="S27" s="728"/>
      <c r="T27" s="728"/>
      <c r="U27" s="728"/>
    </row>
    <row r="28" spans="1:21" ht="27" customHeight="1">
      <c r="A28" s="144" t="s">
        <v>49</v>
      </c>
      <c r="B28" s="26" t="s">
        <v>159</v>
      </c>
      <c r="C28" s="136" t="e">
        <f>SUM(Önkormányzat!#REF!)</f>
        <v>#REF!</v>
      </c>
      <c r="D28" s="137" t="e">
        <f>SUM(Önkormányzat!#REF!)</f>
        <v>#REF!</v>
      </c>
      <c r="E28" s="137" t="e">
        <f>SUM(Önkormányzat!#REF!)</f>
        <v>#REF!</v>
      </c>
      <c r="F28" s="138">
        <f>M28</f>
        <v>8000000</v>
      </c>
      <c r="G28" s="137">
        <f>Önkormányzat!C102</f>
        <v>8000000</v>
      </c>
      <c r="H28" s="140"/>
      <c r="I28" s="140"/>
      <c r="J28" s="140"/>
      <c r="K28" s="140"/>
      <c r="L28" s="140"/>
      <c r="M28" s="139">
        <f t="shared" si="7"/>
        <v>8000000</v>
      </c>
      <c r="N28" s="139"/>
      <c r="O28" s="139"/>
      <c r="P28" s="139"/>
      <c r="Q28" s="139"/>
      <c r="R28" s="728"/>
      <c r="S28" s="728"/>
      <c r="T28" s="728"/>
      <c r="U28" s="728"/>
    </row>
    <row r="29" spans="1:21" ht="27" customHeight="1">
      <c r="A29" s="144"/>
      <c r="B29" s="154" t="s">
        <v>160</v>
      </c>
      <c r="C29" s="136" t="e">
        <f>SUM(Önkormányzat!#REF!)</f>
        <v>#REF!</v>
      </c>
      <c r="D29" s="137" t="e">
        <f>SUM(Önkormányzat!#REF!)</f>
        <v>#REF!</v>
      </c>
      <c r="E29" s="137" t="e">
        <f>SUM(Önkormányzat!#REF!)</f>
        <v>#REF!</v>
      </c>
      <c r="F29" s="138">
        <f>M29</f>
        <v>0</v>
      </c>
      <c r="G29" s="137">
        <f>Önkormányzat!C103</f>
        <v>0</v>
      </c>
      <c r="H29" s="140"/>
      <c r="I29" s="140"/>
      <c r="J29" s="140"/>
      <c r="K29" s="140"/>
      <c r="L29" s="140"/>
      <c r="M29" s="139">
        <f t="shared" si="7"/>
        <v>0</v>
      </c>
      <c r="N29" s="139"/>
      <c r="O29" s="139"/>
      <c r="P29" s="139"/>
      <c r="Q29" s="139"/>
      <c r="R29" s="728"/>
      <c r="S29" s="728"/>
      <c r="T29" s="728"/>
      <c r="U29" s="728"/>
    </row>
    <row r="30" spans="1:21" ht="27" customHeight="1">
      <c r="A30" s="40" t="s">
        <v>56</v>
      </c>
      <c r="B30" s="145" t="s">
        <v>161</v>
      </c>
      <c r="C30" s="15" t="e">
        <f t="shared" ref="C30:H30" si="8">SUM(C24:C29)</f>
        <v>#REF!</v>
      </c>
      <c r="D30" s="9" t="e">
        <f t="shared" si="8"/>
        <v>#REF!</v>
      </c>
      <c r="E30" s="9" t="e">
        <f t="shared" si="8"/>
        <v>#REF!</v>
      </c>
      <c r="F30" s="38">
        <f t="shared" si="8"/>
        <v>308000000</v>
      </c>
      <c r="G30" s="9">
        <f t="shared" si="8"/>
        <v>308000000</v>
      </c>
      <c r="H30" s="9">
        <f t="shared" si="8"/>
        <v>0</v>
      </c>
      <c r="I30" s="9"/>
      <c r="J30" s="9">
        <f>SUM(J24:J29)</f>
        <v>0</v>
      </c>
      <c r="K30" s="9">
        <f>SUM(K24:K29)</f>
        <v>0</v>
      </c>
      <c r="L30" s="9"/>
      <c r="M30" s="9">
        <f>SUM(M24:M29)</f>
        <v>308000000</v>
      </c>
      <c r="N30" s="9"/>
      <c r="O30" s="9"/>
      <c r="P30" s="9"/>
      <c r="Q30" s="9"/>
      <c r="R30" s="730"/>
      <c r="S30" s="730"/>
      <c r="T30" s="730"/>
      <c r="U30" s="730"/>
    </row>
    <row r="31" spans="1:21" ht="27" customHeight="1">
      <c r="A31" s="144" t="s">
        <v>162</v>
      </c>
      <c r="B31" s="154" t="s">
        <v>580</v>
      </c>
      <c r="C31" s="155" t="e">
        <f>#N/A</f>
        <v>#N/A</v>
      </c>
      <c r="D31" s="156" t="e">
        <f>#N/A</f>
        <v>#N/A</v>
      </c>
      <c r="E31" s="155" t="e">
        <f>#N/A</f>
        <v>#N/A</v>
      </c>
      <c r="F31" s="138">
        <f>G31+I31+J31</f>
        <v>0</v>
      </c>
      <c r="G31" s="137">
        <f>Önkormányzat!C105</f>
        <v>0</v>
      </c>
      <c r="H31" s="136"/>
      <c r="I31" s="136"/>
      <c r="J31" s="137"/>
      <c r="K31" s="31"/>
      <c r="L31" s="31"/>
      <c r="M31" s="139">
        <f>G31+I31+J31</f>
        <v>0</v>
      </c>
      <c r="N31" s="139"/>
      <c r="O31" s="139"/>
      <c r="P31" s="139"/>
      <c r="Q31" s="139"/>
      <c r="R31" s="728"/>
      <c r="S31" s="728"/>
      <c r="T31" s="728"/>
      <c r="U31" s="728"/>
    </row>
    <row r="32" spans="1:21" ht="27" customHeight="1">
      <c r="A32" s="144" t="s">
        <v>163</v>
      </c>
      <c r="B32" s="154" t="s">
        <v>164</v>
      </c>
      <c r="C32" s="155" t="e">
        <f>#N/A</f>
        <v>#N/A</v>
      </c>
      <c r="D32" s="156" t="e">
        <f>#N/A</f>
        <v>#N/A</v>
      </c>
      <c r="E32" s="155" t="e">
        <f>#N/A</f>
        <v>#N/A</v>
      </c>
      <c r="F32" s="138">
        <f>G32+I32+J32+L32</f>
        <v>6736440</v>
      </c>
      <c r="G32" s="137">
        <f>Önkormányzat!C106</f>
        <v>3710040</v>
      </c>
      <c r="H32" s="136" t="e">
        <f>#N/A</f>
        <v>#N/A</v>
      </c>
      <c r="I32" s="136"/>
      <c r="J32" s="137">
        <f>Óvoda!F103+Óvoda!F108</f>
        <v>2986400</v>
      </c>
      <c r="K32" s="140"/>
      <c r="L32" s="140">
        <f>Könyvtár!F108</f>
        <v>40000</v>
      </c>
      <c r="M32" s="139">
        <f>G32+I32+J32+L32</f>
        <v>6736440</v>
      </c>
      <c r="N32" s="139"/>
      <c r="O32" s="139"/>
      <c r="P32" s="139"/>
      <c r="Q32" s="139"/>
      <c r="R32" s="728"/>
      <c r="S32" s="728"/>
      <c r="T32" s="728"/>
      <c r="U32" s="728"/>
    </row>
    <row r="33" spans="1:21" ht="27" customHeight="1">
      <c r="A33" s="144" t="s">
        <v>165</v>
      </c>
      <c r="B33" s="154" t="s">
        <v>166</v>
      </c>
      <c r="C33" s="155" t="e">
        <f>#N/A</f>
        <v>#N/A</v>
      </c>
      <c r="D33" s="156" t="e">
        <f>#N/A</f>
        <v>#N/A</v>
      </c>
      <c r="E33" s="155" t="e">
        <f>#N/A</f>
        <v>#N/A</v>
      </c>
      <c r="F33" s="138">
        <f>G33+I33+J33+L33</f>
        <v>24800000</v>
      </c>
      <c r="G33" s="137">
        <f>Önkormányzat!C107</f>
        <v>24800000</v>
      </c>
      <c r="H33" s="136"/>
      <c r="I33" s="136"/>
      <c r="J33" s="137">
        <v>0</v>
      </c>
      <c r="K33" s="140"/>
      <c r="L33" s="140"/>
      <c r="M33" s="139">
        <f>G33+I33+J33</f>
        <v>24800000</v>
      </c>
      <c r="N33" s="139"/>
      <c r="O33" s="139"/>
      <c r="P33" s="139"/>
      <c r="Q33" s="139"/>
      <c r="R33" s="728"/>
      <c r="S33" s="728"/>
      <c r="T33" s="728"/>
      <c r="U33" s="728"/>
    </row>
    <row r="34" spans="1:21" ht="27" customHeight="1">
      <c r="A34" s="144" t="s">
        <v>167</v>
      </c>
      <c r="B34" s="154" t="s">
        <v>168</v>
      </c>
      <c r="C34" s="155" t="e">
        <f>#N/A</f>
        <v>#N/A</v>
      </c>
      <c r="D34" s="156" t="e">
        <f>#N/A</f>
        <v>#N/A</v>
      </c>
      <c r="E34" s="155" t="e">
        <f>#N/A</f>
        <v>#N/A</v>
      </c>
      <c r="F34" s="138">
        <f t="shared" ref="F34:F39" si="9">G34+I34+J34</f>
        <v>27097200</v>
      </c>
      <c r="G34" s="137">
        <f>Önkormányzat!C108</f>
        <v>27097200</v>
      </c>
      <c r="H34" s="136"/>
      <c r="I34" s="136"/>
      <c r="J34" s="137"/>
      <c r="K34" s="140" t="e">
        <f>#N/A</f>
        <v>#N/A</v>
      </c>
      <c r="L34" s="140"/>
      <c r="M34" s="139">
        <f t="shared" ref="M34:M39" si="10">G34+I34+J34</f>
        <v>27097200</v>
      </c>
      <c r="N34" s="139"/>
      <c r="O34" s="139"/>
      <c r="P34" s="139"/>
      <c r="Q34" s="139"/>
      <c r="R34" s="728"/>
      <c r="S34" s="728"/>
      <c r="T34" s="728"/>
      <c r="U34" s="728"/>
    </row>
    <row r="35" spans="1:21" ht="27" customHeight="1">
      <c r="A35" s="144" t="s">
        <v>169</v>
      </c>
      <c r="B35" s="154" t="s">
        <v>170</v>
      </c>
      <c r="C35" s="155" t="e">
        <f>#N/A</f>
        <v>#N/A</v>
      </c>
      <c r="D35" s="156" t="e">
        <f>#N/A</f>
        <v>#N/A</v>
      </c>
      <c r="E35" s="155" t="e">
        <f>#N/A</f>
        <v>#N/A</v>
      </c>
      <c r="F35" s="138">
        <f t="shared" si="9"/>
        <v>9232098</v>
      </c>
      <c r="G35" s="137">
        <f>Önkormányzat!C109</f>
        <v>0</v>
      </c>
      <c r="H35" s="136"/>
      <c r="I35" s="136"/>
      <c r="J35" s="137">
        <f>Óvoda!F104+Óvoda!F106+Óvoda!F107</f>
        <v>9232098</v>
      </c>
      <c r="K35" s="140"/>
      <c r="L35" s="140"/>
      <c r="M35" s="139">
        <f t="shared" si="10"/>
        <v>9232098</v>
      </c>
      <c r="N35" s="139"/>
      <c r="O35" s="139"/>
      <c r="P35" s="139"/>
      <c r="Q35" s="139"/>
      <c r="R35" s="728"/>
      <c r="S35" s="728"/>
      <c r="T35" s="728"/>
      <c r="U35" s="728"/>
    </row>
    <row r="36" spans="1:21" ht="27" customHeight="1">
      <c r="A36" s="144" t="s">
        <v>171</v>
      </c>
      <c r="B36" s="154" t="s">
        <v>172</v>
      </c>
      <c r="C36" s="155" t="e">
        <f>#N/A</f>
        <v>#N/A</v>
      </c>
      <c r="D36" s="156" t="e">
        <f>SUM(Önkormányzat!#REF!,Óvoda!D109)</f>
        <v>#REF!</v>
      </c>
      <c r="E36" s="155" t="e">
        <f>#N/A</f>
        <v>#N/A</v>
      </c>
      <c r="F36" s="138">
        <f t="shared" si="9"/>
        <v>18028293</v>
      </c>
      <c r="G36" s="137">
        <f>Önkormányzat!C110</f>
        <v>14729300</v>
      </c>
      <c r="H36" s="136"/>
      <c r="I36" s="136"/>
      <c r="J36" s="137">
        <f>Óvoda!F109</f>
        <v>3298993</v>
      </c>
      <c r="K36" s="140"/>
      <c r="L36" s="140"/>
      <c r="M36" s="139">
        <f t="shared" si="10"/>
        <v>18028293</v>
      </c>
      <c r="N36" s="139"/>
      <c r="O36" s="139"/>
      <c r="P36" s="139"/>
      <c r="Q36" s="139"/>
      <c r="R36" s="728"/>
      <c r="S36" s="728"/>
      <c r="T36" s="728"/>
      <c r="U36" s="728"/>
    </row>
    <row r="37" spans="1:21" ht="27" customHeight="1">
      <c r="A37" s="144" t="s">
        <v>173</v>
      </c>
      <c r="B37" s="154" t="s">
        <v>174</v>
      </c>
      <c r="C37" s="155" t="e">
        <f>#N/A</f>
        <v>#N/A</v>
      </c>
      <c r="D37" s="156" t="e">
        <f>#N/A</f>
        <v>#N/A</v>
      </c>
      <c r="E37" s="155" t="e">
        <f>#N/A</f>
        <v>#N/A</v>
      </c>
      <c r="F37" s="138">
        <f t="shared" si="9"/>
        <v>0</v>
      </c>
      <c r="G37" s="137">
        <f>Önkormányzat!C111</f>
        <v>0</v>
      </c>
      <c r="H37" s="136"/>
      <c r="I37" s="136"/>
      <c r="J37" s="137">
        <v>0</v>
      </c>
      <c r="K37" s="140"/>
      <c r="L37" s="140"/>
      <c r="M37" s="139">
        <f t="shared" si="10"/>
        <v>0</v>
      </c>
      <c r="N37" s="139"/>
      <c r="O37" s="139"/>
      <c r="P37" s="139"/>
      <c r="Q37" s="139"/>
      <c r="R37" s="728"/>
      <c r="S37" s="728"/>
      <c r="T37" s="728"/>
      <c r="U37" s="728"/>
    </row>
    <row r="38" spans="1:21" ht="27" customHeight="1">
      <c r="A38" s="144" t="s">
        <v>175</v>
      </c>
      <c r="B38" s="154" t="s">
        <v>176</v>
      </c>
      <c r="C38" s="155" t="e">
        <f>#N/A</f>
        <v>#N/A</v>
      </c>
      <c r="D38" s="156" t="e">
        <f>#N/A</f>
        <v>#N/A</v>
      </c>
      <c r="E38" s="155" t="e">
        <f>#N/A</f>
        <v>#N/A</v>
      </c>
      <c r="F38" s="138">
        <f t="shared" si="9"/>
        <v>20000</v>
      </c>
      <c r="G38" s="137">
        <f>Önkormányzat!C112</f>
        <v>20000</v>
      </c>
      <c r="H38" s="136" t="e">
        <f>#N/A</f>
        <v>#N/A</v>
      </c>
      <c r="I38" s="136"/>
      <c r="J38" s="137"/>
      <c r="K38" s="140"/>
      <c r="L38" s="140"/>
      <c r="M38" s="139">
        <f t="shared" si="10"/>
        <v>20000</v>
      </c>
      <c r="N38" s="139"/>
      <c r="O38" s="139"/>
      <c r="P38" s="139"/>
      <c r="Q38" s="139"/>
      <c r="R38" s="728"/>
      <c r="S38" s="728"/>
      <c r="T38" s="728"/>
      <c r="U38" s="728"/>
    </row>
    <row r="39" spans="1:21" ht="27" customHeight="1">
      <c r="A39" s="144" t="s">
        <v>177</v>
      </c>
      <c r="B39" s="154" t="s">
        <v>178</v>
      </c>
      <c r="C39" s="155" t="e">
        <f>#N/A</f>
        <v>#N/A</v>
      </c>
      <c r="D39" s="156" t="e">
        <f>#N/A</f>
        <v>#N/A</v>
      </c>
      <c r="E39" s="155" t="e">
        <f>#N/A</f>
        <v>#N/A</v>
      </c>
      <c r="F39" s="138">
        <f t="shared" si="9"/>
        <v>0</v>
      </c>
      <c r="G39" s="137">
        <f>Önkormányzat!C113</f>
        <v>0</v>
      </c>
      <c r="H39" s="136"/>
      <c r="I39" s="136"/>
      <c r="J39" s="137"/>
      <c r="K39" s="140"/>
      <c r="L39" s="140"/>
      <c r="M39" s="139">
        <f t="shared" si="10"/>
        <v>0</v>
      </c>
      <c r="N39" s="139"/>
      <c r="O39" s="139"/>
      <c r="P39" s="139"/>
      <c r="Q39" s="139"/>
      <c r="R39" s="728"/>
      <c r="S39" s="728"/>
      <c r="T39" s="728"/>
      <c r="U39" s="728"/>
    </row>
    <row r="40" spans="1:21" ht="27" customHeight="1">
      <c r="A40" s="40" t="s">
        <v>60</v>
      </c>
      <c r="B40" s="145" t="s">
        <v>179</v>
      </c>
      <c r="C40" s="15" t="e">
        <f>SUM(C31:C39)</f>
        <v>#N/A</v>
      </c>
      <c r="D40" s="9" t="e">
        <f>SUM(D31:D39)</f>
        <v>#N/A</v>
      </c>
      <c r="E40" s="9" t="e">
        <f>SUM(E31:E39)</f>
        <v>#N/A</v>
      </c>
      <c r="F40" s="138">
        <f>F31+F32+F33+F34+F35+F36+F37+F38+F39</f>
        <v>85914031</v>
      </c>
      <c r="G40" s="9">
        <f>SUM(G31:G39)</f>
        <v>70356540</v>
      </c>
      <c r="H40" s="9" t="e">
        <f>SUM(H31:H39)</f>
        <v>#N/A</v>
      </c>
      <c r="I40" s="9"/>
      <c r="J40" s="9">
        <f>SUM(J31:J39)</f>
        <v>15517491</v>
      </c>
      <c r="K40" s="9" t="e">
        <f>SUM(K31:K39)</f>
        <v>#N/A</v>
      </c>
      <c r="L40" s="9">
        <f>SUM(L31:L39)</f>
        <v>40000</v>
      </c>
      <c r="M40" s="139">
        <f>SUM(G40+J40+L40)</f>
        <v>85914031</v>
      </c>
      <c r="N40" s="139"/>
      <c r="O40" s="139"/>
      <c r="P40" s="139"/>
      <c r="Q40" s="139"/>
      <c r="R40" s="728"/>
      <c r="S40" s="728"/>
      <c r="T40" s="728"/>
      <c r="U40" s="728"/>
    </row>
    <row r="41" spans="1:21" ht="27" customHeight="1">
      <c r="A41" s="144" t="s">
        <v>180</v>
      </c>
      <c r="B41" s="18" t="s">
        <v>181</v>
      </c>
      <c r="C41" s="136" t="e">
        <f>SUM(Önkormányzat!#REF!)</f>
        <v>#REF!</v>
      </c>
      <c r="D41" s="137" t="e">
        <f>SUM(Önkormányzat!#REF!)</f>
        <v>#REF!</v>
      </c>
      <c r="E41" s="137" t="e">
        <f>SUM(Önkormányzat!#REF!)</f>
        <v>#REF!</v>
      </c>
      <c r="F41" s="138">
        <f>M41</f>
        <v>100000000</v>
      </c>
      <c r="G41" s="137">
        <f>Önkormányzat!C115</f>
        <v>100000000</v>
      </c>
      <c r="H41" s="31"/>
      <c r="I41" s="31"/>
      <c r="J41" s="31"/>
      <c r="K41" s="31"/>
      <c r="L41" s="31"/>
      <c r="M41" s="139">
        <f t="shared" ref="M41:M49" si="11">SUM(G41+J41)</f>
        <v>100000000</v>
      </c>
      <c r="N41" s="139"/>
      <c r="O41" s="139"/>
      <c r="P41" s="139"/>
      <c r="Q41" s="139"/>
      <c r="R41" s="728"/>
      <c r="S41" s="728"/>
      <c r="T41" s="728"/>
      <c r="U41" s="728"/>
    </row>
    <row r="42" spans="1:21" ht="27" customHeight="1">
      <c r="A42" s="144" t="s">
        <v>182</v>
      </c>
      <c r="B42" s="18" t="s">
        <v>565</v>
      </c>
      <c r="C42" s="136" t="e">
        <f>SUM(Önkormányzat!#REF!)</f>
        <v>#REF!</v>
      </c>
      <c r="D42" s="137" t="e">
        <f>SUM(Önkormányzat!#REF!)</f>
        <v>#REF!</v>
      </c>
      <c r="E42" s="137" t="e">
        <f>SUM(Önkormányzat!#REF!)</f>
        <v>#REF!</v>
      </c>
      <c r="F42" s="138">
        <f>SUM(Önkormányzat!C116)</f>
        <v>0</v>
      </c>
      <c r="G42" s="137">
        <f>SUM(Önkormányzat!C116)</f>
        <v>0</v>
      </c>
      <c r="H42" s="140"/>
      <c r="I42" s="140"/>
      <c r="J42" s="140"/>
      <c r="K42" s="140"/>
      <c r="L42" s="140"/>
      <c r="M42" s="139">
        <f t="shared" si="11"/>
        <v>0</v>
      </c>
      <c r="N42" s="139"/>
      <c r="O42" s="139"/>
      <c r="P42" s="139"/>
      <c r="Q42" s="139"/>
      <c r="R42" s="728"/>
      <c r="S42" s="728"/>
      <c r="T42" s="728"/>
      <c r="U42" s="728"/>
    </row>
    <row r="43" spans="1:21" ht="27" customHeight="1">
      <c r="A43" s="40" t="s">
        <v>184</v>
      </c>
      <c r="B43" s="145" t="s">
        <v>185</v>
      </c>
      <c r="C43" s="15" t="e">
        <f t="shared" ref="C43:H43" si="12">SUM(C41:C42)</f>
        <v>#REF!</v>
      </c>
      <c r="D43" s="9" t="e">
        <f t="shared" si="12"/>
        <v>#REF!</v>
      </c>
      <c r="E43" s="9" t="e">
        <f t="shared" si="12"/>
        <v>#REF!</v>
      </c>
      <c r="F43" s="38">
        <f t="shared" si="12"/>
        <v>100000000</v>
      </c>
      <c r="G43" s="9">
        <f t="shared" si="12"/>
        <v>100000000</v>
      </c>
      <c r="H43" s="9">
        <f t="shared" si="12"/>
        <v>0</v>
      </c>
      <c r="I43" s="9"/>
      <c r="J43" s="9">
        <f>SUM(J41:J42)</f>
        <v>0</v>
      </c>
      <c r="K43" s="9">
        <f>SUM(K41:K42)</f>
        <v>0</v>
      </c>
      <c r="L43" s="9"/>
      <c r="M43" s="139">
        <f t="shared" si="11"/>
        <v>100000000</v>
      </c>
      <c r="N43" s="139"/>
      <c r="O43" s="139"/>
      <c r="P43" s="139"/>
      <c r="Q43" s="139"/>
      <c r="R43" s="728"/>
      <c r="S43" s="728"/>
      <c r="T43" s="728"/>
      <c r="U43" s="728"/>
    </row>
    <row r="44" spans="1:21" ht="27" customHeight="1">
      <c r="A44" s="144" t="s">
        <v>68</v>
      </c>
      <c r="B44" s="18" t="s">
        <v>186</v>
      </c>
      <c r="C44" s="136" t="e">
        <f>SUM(Önkormányzat!#REF!)</f>
        <v>#REF!</v>
      </c>
      <c r="D44" s="137" t="e">
        <f>SUM(Önkormányzat!#REF!)</f>
        <v>#REF!</v>
      </c>
      <c r="E44" s="137" t="e">
        <f>SUM(Önkormányzat!#REF!)</f>
        <v>#REF!</v>
      </c>
      <c r="F44" s="138">
        <f>SUM(Önkormányzat!C118)</f>
        <v>0</v>
      </c>
      <c r="G44" s="137">
        <f>SUM(Önkormányzat!C118)</f>
        <v>0</v>
      </c>
      <c r="H44" s="140"/>
      <c r="I44" s="140"/>
      <c r="J44" s="140"/>
      <c r="K44" s="140"/>
      <c r="L44" s="140"/>
      <c r="M44" s="139">
        <f t="shared" si="11"/>
        <v>0</v>
      </c>
      <c r="N44" s="139"/>
      <c r="O44" s="139"/>
      <c r="P44" s="139"/>
      <c r="Q44" s="139"/>
      <c r="R44" s="728"/>
      <c r="S44" s="728"/>
      <c r="T44" s="728"/>
      <c r="U44" s="728"/>
    </row>
    <row r="45" spans="1:21" ht="27" customHeight="1">
      <c r="A45" s="144" t="s">
        <v>70</v>
      </c>
      <c r="B45" s="18" t="s">
        <v>187</v>
      </c>
      <c r="C45" s="136" t="e">
        <f>SUM(Önkormányzat!#REF!)</f>
        <v>#REF!</v>
      </c>
      <c r="D45" s="137" t="e">
        <f>SUM(Önkormányzat!#REF!)</f>
        <v>#REF!</v>
      </c>
      <c r="E45" s="137" t="e">
        <f>SUM(Önkormányzat!#REF!)</f>
        <v>#REF!</v>
      </c>
      <c r="F45" s="138">
        <f>SUM(Önkormányzat!C119)</f>
        <v>0</v>
      </c>
      <c r="G45" s="137">
        <f>SUM(Önkormányzat!C119)</f>
        <v>0</v>
      </c>
      <c r="H45" s="140"/>
      <c r="I45" s="140"/>
      <c r="J45" s="140"/>
      <c r="K45" s="140"/>
      <c r="L45" s="140"/>
      <c r="M45" s="139">
        <f t="shared" si="11"/>
        <v>0</v>
      </c>
      <c r="N45" s="139"/>
      <c r="O45" s="139"/>
      <c r="P45" s="139"/>
      <c r="Q45" s="139"/>
      <c r="R45" s="728"/>
      <c r="S45" s="728"/>
      <c r="T45" s="728"/>
      <c r="U45" s="728"/>
    </row>
    <row r="46" spans="1:21" ht="27" customHeight="1">
      <c r="A46" s="40" t="s">
        <v>72</v>
      </c>
      <c r="B46" s="145" t="s">
        <v>188</v>
      </c>
      <c r="C46" s="15" t="e">
        <f t="shared" ref="C46:H46" si="13">SUM(C44:C45)</f>
        <v>#REF!</v>
      </c>
      <c r="D46" s="9" t="e">
        <f t="shared" si="13"/>
        <v>#REF!</v>
      </c>
      <c r="E46" s="9" t="e">
        <f t="shared" si="13"/>
        <v>#REF!</v>
      </c>
      <c r="F46" s="38">
        <f t="shared" si="13"/>
        <v>0</v>
      </c>
      <c r="G46" s="9">
        <f t="shared" si="13"/>
        <v>0</v>
      </c>
      <c r="H46" s="9">
        <f t="shared" si="13"/>
        <v>0</v>
      </c>
      <c r="I46" s="9"/>
      <c r="J46" s="9">
        <f>SUM(J44:J45)</f>
        <v>0</v>
      </c>
      <c r="K46" s="9">
        <f>SUM(K44:K45)</f>
        <v>0</v>
      </c>
      <c r="L46" s="9"/>
      <c r="M46" s="139">
        <f t="shared" si="11"/>
        <v>0</v>
      </c>
      <c r="N46" s="139"/>
      <c r="O46" s="139"/>
      <c r="P46" s="139"/>
      <c r="Q46" s="139"/>
      <c r="R46" s="728"/>
      <c r="S46" s="728"/>
      <c r="T46" s="728"/>
      <c r="U46" s="728"/>
    </row>
    <row r="47" spans="1:21" ht="27" customHeight="1">
      <c r="A47" s="144" t="s">
        <v>74</v>
      </c>
      <c r="B47" s="18" t="s">
        <v>75</v>
      </c>
      <c r="C47" s="136" t="e">
        <f>SUM(Önkormányzat!#REF!)</f>
        <v>#REF!</v>
      </c>
      <c r="D47" s="137" t="e">
        <f>SUM(Önkormányzat!#REF!)</f>
        <v>#REF!</v>
      </c>
      <c r="E47" s="137" t="e">
        <f>SUM(Önkormányzat!#REF!)</f>
        <v>#REF!</v>
      </c>
      <c r="F47" s="138">
        <f>SUM(Önkormányzat!C121)</f>
        <v>0</v>
      </c>
      <c r="G47" s="137">
        <f>SUM(Önkormányzat!C121)</f>
        <v>0</v>
      </c>
      <c r="H47" s="140"/>
      <c r="I47" s="140"/>
      <c r="J47" s="140"/>
      <c r="K47" s="140"/>
      <c r="L47" s="140"/>
      <c r="M47" s="139">
        <f t="shared" si="11"/>
        <v>0</v>
      </c>
      <c r="N47" s="139"/>
      <c r="O47" s="139"/>
      <c r="P47" s="139"/>
      <c r="Q47" s="139"/>
      <c r="R47" s="728"/>
      <c r="S47" s="728"/>
      <c r="T47" s="728"/>
      <c r="U47" s="728"/>
    </row>
    <row r="48" spans="1:21" ht="27" customHeight="1">
      <c r="A48" s="144" t="s">
        <v>76</v>
      </c>
      <c r="B48" s="18" t="s">
        <v>189</v>
      </c>
      <c r="C48" s="136" t="e">
        <f>SUM(Önkormányzat!#REF!)</f>
        <v>#REF!</v>
      </c>
      <c r="D48" s="137" t="e">
        <f>SUM(Önkormányzat!#REF!)</f>
        <v>#REF!</v>
      </c>
      <c r="E48" s="137" t="e">
        <f>SUM(Önkormányzat!#REF!)</f>
        <v>#REF!</v>
      </c>
      <c r="F48" s="138">
        <f>SUM(Önkormányzat!C122)</f>
        <v>0</v>
      </c>
      <c r="G48" s="136">
        <f>SUM(Önkormányzat!D122)</f>
        <v>0</v>
      </c>
      <c r="H48" s="31"/>
      <c r="I48" s="31"/>
      <c r="J48" s="31"/>
      <c r="K48" s="31"/>
      <c r="L48" s="31"/>
      <c r="M48" s="139">
        <f t="shared" si="11"/>
        <v>0</v>
      </c>
      <c r="N48" s="139"/>
      <c r="O48" s="139"/>
      <c r="P48" s="139"/>
      <c r="Q48" s="139"/>
      <c r="R48" s="728"/>
      <c r="S48" s="728"/>
      <c r="T48" s="728"/>
      <c r="U48" s="728"/>
    </row>
    <row r="49" spans="1:21" ht="27" customHeight="1">
      <c r="A49" s="40" t="s">
        <v>78</v>
      </c>
      <c r="B49" s="145" t="s">
        <v>190</v>
      </c>
      <c r="C49" s="15" t="e">
        <f t="shared" ref="C49:H49" si="14">SUM(C47:C48)</f>
        <v>#REF!</v>
      </c>
      <c r="D49" s="9" t="e">
        <f t="shared" si="14"/>
        <v>#REF!</v>
      </c>
      <c r="E49" s="9" t="e">
        <f t="shared" si="14"/>
        <v>#REF!</v>
      </c>
      <c r="F49" s="38">
        <f t="shared" si="14"/>
        <v>0</v>
      </c>
      <c r="G49" s="9">
        <f t="shared" si="14"/>
        <v>0</v>
      </c>
      <c r="H49" s="9">
        <f t="shared" si="14"/>
        <v>0</v>
      </c>
      <c r="I49" s="9"/>
      <c r="J49" s="9">
        <f>SUM(J47:J48)</f>
        <v>0</v>
      </c>
      <c r="K49" s="9">
        <f>SUM(K47:K48)</f>
        <v>0</v>
      </c>
      <c r="L49" s="9"/>
      <c r="M49" s="139">
        <f t="shared" si="11"/>
        <v>0</v>
      </c>
      <c r="N49" s="139"/>
      <c r="O49" s="139"/>
      <c r="P49" s="139"/>
      <c r="Q49" s="139"/>
      <c r="R49" s="728"/>
      <c r="S49" s="728"/>
      <c r="T49" s="728"/>
      <c r="U49" s="728"/>
    </row>
    <row r="50" spans="1:21" ht="27" customHeight="1">
      <c r="A50" s="28" t="s">
        <v>86</v>
      </c>
      <c r="B50" s="25" t="s">
        <v>87</v>
      </c>
      <c r="C50" s="136" t="e">
        <f>#N/A</f>
        <v>#N/A</v>
      </c>
      <c r="D50" s="136" t="e">
        <f>#N/A</f>
        <v>#N/A</v>
      </c>
      <c r="E50" s="136" t="e">
        <f>#N/A</f>
        <v>#N/A</v>
      </c>
      <c r="F50" s="138">
        <f>G50+I50+J50+L50</f>
        <v>378515519</v>
      </c>
      <c r="G50" s="137">
        <f>Önkormányzat!C126</f>
        <v>374077837</v>
      </c>
      <c r="H50" s="30" t="e">
        <f>#N/A</f>
        <v>#N/A</v>
      </c>
      <c r="I50" s="30">
        <f>KÖH!F121</f>
        <v>3829324</v>
      </c>
      <c r="J50" s="30">
        <f>Óvoda!F124</f>
        <v>582518</v>
      </c>
      <c r="K50" s="30" t="e">
        <f>#N/A</f>
        <v>#N/A</v>
      </c>
      <c r="L50" s="30">
        <f>Könyvtár!F121</f>
        <v>25840</v>
      </c>
      <c r="M50" s="139">
        <f>SUM(G50+J50+I50+L50)</f>
        <v>378515519</v>
      </c>
      <c r="N50" s="139"/>
      <c r="O50" s="139"/>
      <c r="P50" s="139"/>
      <c r="Q50" s="139"/>
      <c r="R50" s="728"/>
      <c r="S50" s="728"/>
      <c r="T50" s="728"/>
      <c r="U50" s="728"/>
    </row>
    <row r="51" spans="1:21" ht="27" customHeight="1">
      <c r="A51" s="28" t="s">
        <v>82</v>
      </c>
      <c r="B51" s="25" t="s">
        <v>652</v>
      </c>
      <c r="C51" s="136" t="e">
        <f>SUM(Önkormányzat!#REF!)</f>
        <v>#REF!</v>
      </c>
      <c r="D51" s="137" t="e">
        <f>SUM(Önkormányzat!#REF!)</f>
        <v>#REF!</v>
      </c>
      <c r="E51" s="137" t="e">
        <f>SUM(Önkormányzat!#REF!)</f>
        <v>#REF!</v>
      </c>
      <c r="F51" s="138">
        <f>G51+I51+J51</f>
        <v>0</v>
      </c>
      <c r="G51" s="136">
        <v>0</v>
      </c>
      <c r="H51" s="140"/>
      <c r="I51" s="140"/>
      <c r="J51" s="140"/>
      <c r="K51" s="140"/>
      <c r="L51" s="140"/>
      <c r="M51" s="139">
        <f>G51+I51+J51</f>
        <v>0</v>
      </c>
      <c r="N51" s="139"/>
      <c r="O51" s="139"/>
      <c r="P51" s="139"/>
      <c r="Q51" s="139"/>
      <c r="R51" s="602"/>
      <c r="S51" s="602"/>
      <c r="T51" s="602"/>
      <c r="U51" s="602"/>
    </row>
    <row r="52" spans="1:21" ht="27" customHeight="1">
      <c r="A52" s="28" t="s">
        <v>594</v>
      </c>
      <c r="B52" s="25" t="s">
        <v>595</v>
      </c>
      <c r="C52" s="136" t="e">
        <f>#N/A</f>
        <v>#N/A</v>
      </c>
      <c r="D52" s="136" t="e">
        <f>#N/A</f>
        <v>#N/A</v>
      </c>
      <c r="E52" s="136" t="e">
        <f>#N/A</f>
        <v>#N/A</v>
      </c>
      <c r="F52" s="138">
        <f>G52+I52+J52+L52</f>
        <v>260000000</v>
      </c>
      <c r="G52" s="137">
        <f>Önkormányzat!C128</f>
        <v>260000000</v>
      </c>
      <c r="H52" s="30" t="e">
        <f>#N/A</f>
        <v>#N/A</v>
      </c>
      <c r="I52" s="30"/>
      <c r="J52" s="30"/>
      <c r="K52" s="30" t="e">
        <f>#N/A</f>
        <v>#N/A</v>
      </c>
      <c r="L52" s="30"/>
      <c r="M52" s="139">
        <f>SUM(G52+J52+I52)</f>
        <v>260000000</v>
      </c>
      <c r="N52" s="139"/>
      <c r="O52" s="139"/>
      <c r="P52" s="139"/>
      <c r="Q52" s="139"/>
      <c r="R52" s="602"/>
      <c r="S52" s="602"/>
      <c r="T52" s="602"/>
      <c r="U52" s="602"/>
    </row>
    <row r="53" spans="1:21" ht="27" customHeight="1">
      <c r="A53" s="745"/>
      <c r="B53" s="748" t="s">
        <v>599</v>
      </c>
      <c r="C53" s="746"/>
      <c r="D53" s="746"/>
      <c r="E53" s="746"/>
      <c r="F53" s="746">
        <f>M53</f>
        <v>1456939305</v>
      </c>
      <c r="G53" s="746">
        <f>G16+G23+G30+G40+G43+G46+G49+G50+G51+G52</f>
        <v>1436944132</v>
      </c>
      <c r="H53" s="747"/>
      <c r="I53" s="747">
        <f>I16+I23+I30+I40+I43+I46+I49+I50+I51+I52</f>
        <v>3829324</v>
      </c>
      <c r="J53" s="747">
        <f>J16+J23+J30+J40+J43+J46+J49+J50+J51+J52</f>
        <v>16100009</v>
      </c>
      <c r="K53" s="747"/>
      <c r="L53" s="747">
        <f>L16+L23+L30+L40+L43+L46+L49+L50+L51+L52</f>
        <v>65840</v>
      </c>
      <c r="M53" s="747">
        <f>M16+M23+M30+M40+M43+M46+M49+M50+M51+M52</f>
        <v>1456939305</v>
      </c>
      <c r="N53" s="139"/>
      <c r="O53" s="139"/>
      <c r="P53" s="139"/>
      <c r="Q53" s="139"/>
      <c r="R53" s="602"/>
      <c r="S53" s="602"/>
      <c r="T53" s="602"/>
      <c r="U53" s="602"/>
    </row>
    <row r="54" spans="1:21" ht="27" customHeight="1">
      <c r="A54" s="28" t="s">
        <v>89</v>
      </c>
      <c r="B54" s="25" t="s">
        <v>90</v>
      </c>
      <c r="C54" s="136" t="e">
        <f>#N/A</f>
        <v>#N/A</v>
      </c>
      <c r="D54" s="136" t="e">
        <f>#N/A</f>
        <v>#N/A</v>
      </c>
      <c r="E54" s="136" t="e">
        <f>#N/A</f>
        <v>#N/A</v>
      </c>
      <c r="F54" s="138">
        <f>SUM(M54)</f>
        <v>308167604</v>
      </c>
      <c r="G54" s="136"/>
      <c r="H54" s="140" t="e">
        <f>#N/A</f>
        <v>#N/A</v>
      </c>
      <c r="I54" s="7">
        <f>KÖH!F122</f>
        <v>129038256</v>
      </c>
      <c r="J54" s="140">
        <f>Óvoda!F125</f>
        <v>173218903</v>
      </c>
      <c r="K54" s="140" t="e">
        <f>#N/A</f>
        <v>#N/A</v>
      </c>
      <c r="L54" s="140">
        <f>Könyvtár!F122</f>
        <v>5910445</v>
      </c>
      <c r="M54" s="139">
        <f>SUM(I54+J54+L54)</f>
        <v>308167604</v>
      </c>
      <c r="N54" s="139"/>
      <c r="O54" s="139"/>
      <c r="P54" s="139"/>
      <c r="Q54" s="139"/>
      <c r="R54" s="602"/>
      <c r="S54" s="602"/>
      <c r="T54" s="602"/>
      <c r="U54" s="602"/>
    </row>
    <row r="55" spans="1:21" ht="27" customHeight="1">
      <c r="A55" s="28"/>
      <c r="B55" s="25"/>
      <c r="C55" s="136" t="e">
        <f>SUM(Önkormányzat!#REF!)</f>
        <v>#REF!</v>
      </c>
      <c r="D55" s="137" t="e">
        <f>SUM(Önkormányzat!#REF!)</f>
        <v>#REF!</v>
      </c>
      <c r="E55" s="137" t="e">
        <f>SUM(Önkormányzat!#REF!)</f>
        <v>#REF!</v>
      </c>
      <c r="F55" s="138"/>
      <c r="G55" s="136"/>
      <c r="H55" s="140"/>
      <c r="I55" s="140"/>
      <c r="J55" s="140"/>
      <c r="K55" s="140"/>
      <c r="L55" s="140"/>
      <c r="M55" s="139">
        <f>SUM(G55+J55)</f>
        <v>0</v>
      </c>
      <c r="N55" s="139"/>
      <c r="O55" s="139"/>
      <c r="P55" s="139"/>
      <c r="Q55" s="139"/>
      <c r="R55" s="602"/>
      <c r="S55" s="602"/>
      <c r="T55" s="602"/>
      <c r="U55" s="602"/>
    </row>
    <row r="56" spans="1:21" ht="27" customHeight="1">
      <c r="A56" s="161"/>
      <c r="B56" s="158" t="s">
        <v>192</v>
      </c>
      <c r="C56" s="159" t="e">
        <f>SUM(C51:C55)</f>
        <v>#REF!</v>
      </c>
      <c r="D56" s="162" t="e">
        <f>SUM(D51:D55)</f>
        <v>#REF!</v>
      </c>
      <c r="E56" s="159" t="e">
        <f>SUM(E51:E55)</f>
        <v>#REF!</v>
      </c>
      <c r="F56" s="160">
        <f>SUM(F53:F54)</f>
        <v>1765106909</v>
      </c>
      <c r="G56" s="159">
        <f>SUM(G53:G54)</f>
        <v>1436944132</v>
      </c>
      <c r="H56" s="159" t="e">
        <f>SUM(H51:H55)</f>
        <v>#N/A</v>
      </c>
      <c r="I56" s="159">
        <f>SUM(I53:I54)</f>
        <v>132867580</v>
      </c>
      <c r="J56" s="159">
        <f>J53+J42</f>
        <v>16100009</v>
      </c>
      <c r="K56" s="159" t="e">
        <f>SUM(K51:K55)</f>
        <v>#N/A</v>
      </c>
      <c r="L56" s="159">
        <f>L53+L54</f>
        <v>5976285</v>
      </c>
      <c r="M56" s="159">
        <f>SUM(M53:M54)</f>
        <v>1765106909</v>
      </c>
      <c r="N56" s="159"/>
      <c r="O56" s="159"/>
      <c r="P56" s="159"/>
      <c r="Q56" s="159"/>
      <c r="R56" s="602"/>
      <c r="S56" s="602"/>
      <c r="T56" s="602"/>
      <c r="U56" s="602"/>
    </row>
    <row r="57" spans="1:21">
      <c r="M57" s="163" t="e">
        <f>#N/A</f>
        <v>#N/A</v>
      </c>
      <c r="N57" s="163"/>
      <c r="O57" s="163"/>
      <c r="P57" s="163"/>
      <c r="Q57" s="163"/>
    </row>
    <row r="58" spans="1:21">
      <c r="D58" s="164"/>
    </row>
  </sheetData>
  <sheetProtection selectLockedCells="1" selectUnlockedCells="1"/>
  <mergeCells count="5">
    <mergeCell ref="G1:M1"/>
    <mergeCell ref="A1:A2"/>
    <mergeCell ref="B1:B2"/>
    <mergeCell ref="C1:E1"/>
    <mergeCell ref="F1:F2"/>
  </mergeCells>
  <phoneticPr fontId="56" type="noConversion"/>
  <pageMargins left="0.70833333333333337" right="0.70833333333333337" top="0.74861111111111112" bottom="0.74791666666666667" header="0.31527777777777777" footer="0.51180555555555551"/>
  <pageSetup paperSize="9" scale="49" firstPageNumber="0" orientation="portrait" horizontalDpi="300" verticalDpi="300" r:id="rId1"/>
  <headerFooter alignWithMargins="0">
    <oddHeader>&amp;L&amp;"Times New Roman,Normál"&amp;14Hegyeshalom Nagyközségi Önkormányzat&amp;C&amp;"Times New Roman,Normál"&amp;14Bevételi terv 2017.&amp;R&amp;"Times New Roman,Normál"&amp;11 3. melléklet Adatok: Ft-ban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3:X30"/>
  <sheetViews>
    <sheetView tabSelected="1" view="pageLayout" topLeftCell="B10" zoomScaleNormal="100" workbookViewId="0">
      <selection activeCell="X30" sqref="X30"/>
    </sheetView>
  </sheetViews>
  <sheetFormatPr defaultColWidth="0.5703125" defaultRowHeight="12.75"/>
  <cols>
    <col min="1" max="1" width="5.85546875" customWidth="1"/>
    <col min="2" max="2" width="44.140625" customWidth="1"/>
    <col min="3" max="5" width="0" hidden="1" customWidth="1"/>
    <col min="6" max="6" width="24" customWidth="1"/>
    <col min="7" max="13" width="0" hidden="1" customWidth="1"/>
    <col min="14" max="14" width="20.85546875" customWidth="1"/>
    <col min="15" max="15" width="24.5703125" customWidth="1"/>
    <col min="16" max="21" width="0" hidden="1" customWidth="1"/>
    <col min="22" max="22" width="5.42578125" hidden="1" customWidth="1"/>
    <col min="23" max="23" width="20.28515625" customWidth="1"/>
    <col min="24" max="24" width="24" customWidth="1"/>
  </cols>
  <sheetData>
    <row r="3" spans="1:24" ht="18" customHeight="1">
      <c r="A3" s="843" t="s">
        <v>127</v>
      </c>
      <c r="B3" s="844" t="s">
        <v>193</v>
      </c>
      <c r="C3" s="828" t="s">
        <v>194</v>
      </c>
      <c r="D3" s="828"/>
      <c r="E3" s="828"/>
      <c r="F3" s="828"/>
      <c r="G3" s="828" t="s">
        <v>195</v>
      </c>
      <c r="H3" s="828"/>
      <c r="I3" s="828"/>
      <c r="J3" s="828"/>
      <c r="K3" s="1" t="s">
        <v>132</v>
      </c>
      <c r="L3" s="1"/>
      <c r="M3" s="1"/>
      <c r="N3" s="1" t="s">
        <v>131</v>
      </c>
      <c r="O3" s="1" t="s">
        <v>132</v>
      </c>
      <c r="P3" s="828" t="s">
        <v>196</v>
      </c>
      <c r="Q3" s="828"/>
      <c r="R3" s="828"/>
      <c r="S3" s="828"/>
      <c r="T3" s="735"/>
      <c r="U3" s="735"/>
      <c r="V3" s="735"/>
      <c r="W3" s="735" t="s">
        <v>574</v>
      </c>
      <c r="X3" s="735" t="s">
        <v>575</v>
      </c>
    </row>
    <row r="4" spans="1:24" ht="18.75">
      <c r="A4" s="843"/>
      <c r="B4" s="844"/>
      <c r="C4" s="829" t="s">
        <v>1</v>
      </c>
      <c r="D4" s="829"/>
      <c r="E4" s="829"/>
      <c r="F4" s="2" t="s">
        <v>672</v>
      </c>
      <c r="G4" s="829" t="s">
        <v>1</v>
      </c>
      <c r="H4" s="829"/>
      <c r="I4" s="829"/>
      <c r="J4" s="2" t="s">
        <v>2</v>
      </c>
      <c r="K4" s="829" t="s">
        <v>1</v>
      </c>
      <c r="L4" s="829"/>
      <c r="M4" s="829"/>
      <c r="N4" s="165" t="s">
        <v>632</v>
      </c>
      <c r="O4" s="2" t="s">
        <v>672</v>
      </c>
      <c r="P4" s="829" t="s">
        <v>1</v>
      </c>
      <c r="Q4" s="829"/>
      <c r="R4" s="829"/>
      <c r="S4" s="2" t="s">
        <v>2</v>
      </c>
      <c r="T4" s="829" t="s">
        <v>1</v>
      </c>
      <c r="U4" s="829"/>
      <c r="V4" s="829"/>
      <c r="W4" s="165" t="s">
        <v>631</v>
      </c>
      <c r="X4" s="2" t="s">
        <v>672</v>
      </c>
    </row>
    <row r="5" spans="1:24" ht="15" customHeight="1">
      <c r="A5" s="843"/>
      <c r="B5" s="844"/>
      <c r="C5" s="3" t="s">
        <v>4</v>
      </c>
      <c r="D5" s="3" t="s">
        <v>197</v>
      </c>
      <c r="E5" s="3" t="s">
        <v>6</v>
      </c>
      <c r="F5" s="4" t="s">
        <v>107</v>
      </c>
      <c r="G5" s="3" t="s">
        <v>4</v>
      </c>
      <c r="H5" s="3" t="s">
        <v>5</v>
      </c>
      <c r="I5" s="3" t="s">
        <v>6</v>
      </c>
      <c r="J5" s="4" t="s">
        <v>107</v>
      </c>
      <c r="K5" s="3" t="s">
        <v>4</v>
      </c>
      <c r="L5" s="3" t="s">
        <v>5</v>
      </c>
      <c r="M5" s="3" t="s">
        <v>6</v>
      </c>
      <c r="N5" s="166"/>
      <c r="O5" s="4" t="s">
        <v>107</v>
      </c>
      <c r="P5" s="3" t="s">
        <v>4</v>
      </c>
      <c r="Q5" s="3" t="s">
        <v>5</v>
      </c>
      <c r="R5" s="3" t="s">
        <v>6</v>
      </c>
      <c r="S5" s="4" t="s">
        <v>107</v>
      </c>
      <c r="T5" s="3" t="s">
        <v>4</v>
      </c>
      <c r="U5" s="3" t="s">
        <v>198</v>
      </c>
      <c r="V5" s="3" t="s">
        <v>6</v>
      </c>
      <c r="W5" s="166"/>
      <c r="X5" s="4" t="s">
        <v>107</v>
      </c>
    </row>
    <row r="6" spans="1:24" ht="18.75">
      <c r="A6" s="28" t="s">
        <v>11</v>
      </c>
      <c r="B6" s="18" t="s">
        <v>12</v>
      </c>
      <c r="C6" s="13" t="e">
        <f>SUM(Önkormányzat!#REF!)</f>
        <v>#REF!</v>
      </c>
      <c r="D6" s="167" t="e">
        <f>SUM(Önkormányzat!#REF!)</f>
        <v>#REF!</v>
      </c>
      <c r="E6" s="7" t="e">
        <f>SUM(Önkormányzat!#REF!)</f>
        <v>#REF!</v>
      </c>
      <c r="F6" s="8">
        <f>SUM(Önkormányzat!C20)</f>
        <v>76048846</v>
      </c>
      <c r="G6" s="13" t="e">
        <f>#N/A</f>
        <v>#N/A</v>
      </c>
      <c r="H6" s="7" t="e">
        <f>#N/A</f>
        <v>#N/A</v>
      </c>
      <c r="I6" s="7" t="e">
        <f>#N/A</f>
        <v>#N/A</v>
      </c>
      <c r="J6" s="8" t="e">
        <f>#N/A</f>
        <v>#N/A</v>
      </c>
      <c r="K6" s="13">
        <f>SUM(Óvoda!C20)</f>
        <v>0</v>
      </c>
      <c r="L6" s="7">
        <f>SUM(Óvoda!D20)</f>
        <v>0</v>
      </c>
      <c r="M6" s="7">
        <f>SUM(Óvoda!E20)</f>
        <v>0</v>
      </c>
      <c r="N6" s="626">
        <f>SUM(KÖH!F20)</f>
        <v>103815689</v>
      </c>
      <c r="O6" s="8">
        <f>SUM(Óvoda!F20)</f>
        <v>122145390</v>
      </c>
      <c r="P6" s="8">
        <f>SUM(Óvoda!G20)</f>
        <v>0</v>
      </c>
      <c r="Q6" s="8">
        <f>SUM(Óvoda!H20)</f>
        <v>0</v>
      </c>
      <c r="R6" s="8">
        <f>SUM(Óvoda!I20)</f>
        <v>0</v>
      </c>
      <c r="S6" s="8">
        <f>SUM(Óvoda!J20)</f>
        <v>0</v>
      </c>
      <c r="T6" s="8">
        <f>SUM(Óvoda!K20)</f>
        <v>0</v>
      </c>
      <c r="U6" s="8">
        <f>SUM(Óvoda!L20)</f>
        <v>0</v>
      </c>
      <c r="V6" s="8">
        <f>SUM(Óvoda!M20)</f>
        <v>0</v>
      </c>
      <c r="W6" s="8">
        <f>Könyvtár!F20</f>
        <v>4220913</v>
      </c>
      <c r="X6" s="35">
        <f t="shared" ref="X6:X13" si="0">SUM(F6+O6+N6+W6)</f>
        <v>306230838</v>
      </c>
    </row>
    <row r="7" spans="1:24" ht="18.75">
      <c r="A7" s="28" t="s">
        <v>15</v>
      </c>
      <c r="B7" s="18" t="s">
        <v>16</v>
      </c>
      <c r="C7" s="13" t="e">
        <f>SUM(Önkormányzat!#REF!)</f>
        <v>#REF!</v>
      </c>
      <c r="D7" s="167" t="e">
        <f>SUM(Önkormányzat!#REF!)</f>
        <v>#REF!</v>
      </c>
      <c r="E7" s="7" t="e">
        <f>SUM(Önkormányzat!#REF!)</f>
        <v>#REF!</v>
      </c>
      <c r="F7" s="8">
        <f>SUM(Önkormányzat!C25)</f>
        <v>11750352</v>
      </c>
      <c r="G7" s="13" t="e">
        <f>#N/A</f>
        <v>#N/A</v>
      </c>
      <c r="H7" s="7" t="e">
        <f>#N/A</f>
        <v>#N/A</v>
      </c>
      <c r="I7" s="7" t="e">
        <f>#N/A</f>
        <v>#N/A</v>
      </c>
      <c r="J7" s="8" t="e">
        <f>#N/A</f>
        <v>#N/A</v>
      </c>
      <c r="K7" s="13">
        <f>SUM(Óvoda!C25)</f>
        <v>0</v>
      </c>
      <c r="L7" s="7">
        <f>SUM(Óvoda!D25)</f>
        <v>0</v>
      </c>
      <c r="M7" s="7">
        <f>SUM(Óvoda!E25)</f>
        <v>0</v>
      </c>
      <c r="N7" s="626">
        <f>SUM(KÖH!F25)</f>
        <v>15901391</v>
      </c>
      <c r="O7" s="8">
        <f>SUM(Óvoda!F25)</f>
        <v>21509395</v>
      </c>
      <c r="P7" s="13" t="e">
        <f>#N/A</f>
        <v>#N/A</v>
      </c>
      <c r="Q7" s="7" t="e">
        <f>#N/A</f>
        <v>#N/A</v>
      </c>
      <c r="R7" s="7" t="e">
        <f>#N/A</f>
        <v>#N/A</v>
      </c>
      <c r="S7" s="8" t="e">
        <f>#N/A</f>
        <v>#N/A</v>
      </c>
      <c r="T7" s="13" t="e">
        <f t="shared" ref="T7:V12" si="1">SUM(C7,G7,K7,P7)</f>
        <v>#REF!</v>
      </c>
      <c r="U7" s="7" t="e">
        <f t="shared" si="1"/>
        <v>#REF!</v>
      </c>
      <c r="V7" s="7" t="e">
        <f t="shared" si="1"/>
        <v>#REF!</v>
      </c>
      <c r="W7" s="8">
        <f>Könyvtár!F25</f>
        <v>653372</v>
      </c>
      <c r="X7" s="35">
        <f t="shared" si="0"/>
        <v>49814510</v>
      </c>
    </row>
    <row r="8" spans="1:24" ht="18.75">
      <c r="A8" s="28" t="s">
        <v>19</v>
      </c>
      <c r="B8" s="18" t="s">
        <v>20</v>
      </c>
      <c r="C8" s="13" t="e">
        <f>SUM(Önkormányzat!#REF!)</f>
        <v>#REF!</v>
      </c>
      <c r="D8" s="167" t="e">
        <f>SUM(Önkormányzat!#REF!)</f>
        <v>#REF!</v>
      </c>
      <c r="E8" s="7" t="e">
        <f>SUM(Önkormányzat!#REF!)</f>
        <v>#REF!</v>
      </c>
      <c r="F8" s="8">
        <f>SUM(Önkormányzat!C59)</f>
        <v>224543335</v>
      </c>
      <c r="G8" s="13" t="e">
        <f>#N/A</f>
        <v>#N/A</v>
      </c>
      <c r="H8" s="7"/>
      <c r="I8" s="7" t="e">
        <f>#N/A</f>
        <v>#N/A</v>
      </c>
      <c r="J8" s="8" t="e">
        <f>#N/A</f>
        <v>#N/A</v>
      </c>
      <c r="K8" s="13">
        <f>SUM(Óvoda!C58)</f>
        <v>0</v>
      </c>
      <c r="L8" s="7">
        <f>SUM(Óvoda!D58)</f>
        <v>0</v>
      </c>
      <c r="M8" s="7">
        <f>SUM(Óvoda!E58)</f>
        <v>0</v>
      </c>
      <c r="N8" s="626">
        <f>SUM(KÖH!F58)</f>
        <v>13150500</v>
      </c>
      <c r="O8" s="8">
        <f>SUM(Óvoda!F58)</f>
        <v>45664127</v>
      </c>
      <c r="P8" s="13" t="e">
        <f>#N/A</f>
        <v>#N/A</v>
      </c>
      <c r="Q8" s="7" t="e">
        <f>#N/A</f>
        <v>#N/A</v>
      </c>
      <c r="R8" s="7" t="e">
        <f>#N/A</f>
        <v>#N/A</v>
      </c>
      <c r="S8" s="8" t="e">
        <f>#N/A</f>
        <v>#N/A</v>
      </c>
      <c r="T8" s="13" t="e">
        <f t="shared" si="1"/>
        <v>#REF!</v>
      </c>
      <c r="U8" s="7" t="e">
        <f t="shared" si="1"/>
        <v>#REF!</v>
      </c>
      <c r="V8" s="7" t="e">
        <f t="shared" si="1"/>
        <v>#REF!</v>
      </c>
      <c r="W8" s="8">
        <f>Könyvtár!F58</f>
        <v>1102000</v>
      </c>
      <c r="X8" s="35">
        <f t="shared" si="0"/>
        <v>284459962</v>
      </c>
    </row>
    <row r="9" spans="1:24" ht="18.75">
      <c r="A9" s="28" t="s">
        <v>23</v>
      </c>
      <c r="B9" s="18" t="s">
        <v>199</v>
      </c>
      <c r="C9" s="13" t="e">
        <f>SUM(Önkormányzat!#REF!)</f>
        <v>#REF!</v>
      </c>
      <c r="D9" s="167" t="e">
        <f>SUM(Önkormányzat!#REF!)</f>
        <v>#REF!</v>
      </c>
      <c r="E9" s="7" t="e">
        <f>SUM(Önkormányzat!#REF!)</f>
        <v>#REF!</v>
      </c>
      <c r="F9" s="8">
        <f>SUM(Önkormányzat!C60)</f>
        <v>10175000</v>
      </c>
      <c r="G9" s="13" t="e">
        <f>#N/A</f>
        <v>#N/A</v>
      </c>
      <c r="H9" s="7" t="e">
        <f>#N/A</f>
        <v>#N/A</v>
      </c>
      <c r="I9" s="7" t="e">
        <f>#N/A</f>
        <v>#N/A</v>
      </c>
      <c r="J9" s="8" t="e">
        <f>#N/A</f>
        <v>#N/A</v>
      </c>
      <c r="K9" s="13">
        <f>SUM(Óvoda!C59)</f>
        <v>0</v>
      </c>
      <c r="L9" s="7">
        <f>SUM(Óvoda!D59)</f>
        <v>0</v>
      </c>
      <c r="M9" s="7">
        <f>SUM(Óvoda!E59)</f>
        <v>0</v>
      </c>
      <c r="N9" s="626">
        <f>SUM(KÖH!F59)</f>
        <v>0</v>
      </c>
      <c r="O9" s="8">
        <f>SUM(Óvoda!F59)</f>
        <v>0</v>
      </c>
      <c r="P9" s="13" t="e">
        <f>#N/A</f>
        <v>#N/A</v>
      </c>
      <c r="Q9" s="7" t="e">
        <f>#N/A</f>
        <v>#N/A</v>
      </c>
      <c r="R9" s="7" t="e">
        <f>#N/A</f>
        <v>#N/A</v>
      </c>
      <c r="S9" s="8" t="e">
        <f>#N/A</f>
        <v>#N/A</v>
      </c>
      <c r="T9" s="13" t="e">
        <f t="shared" si="1"/>
        <v>#REF!</v>
      </c>
      <c r="U9" s="7" t="e">
        <f t="shared" si="1"/>
        <v>#REF!</v>
      </c>
      <c r="V9" s="7" t="e">
        <f t="shared" si="1"/>
        <v>#REF!</v>
      </c>
      <c r="W9" s="8"/>
      <c r="X9" s="35">
        <f t="shared" si="0"/>
        <v>10175000</v>
      </c>
    </row>
    <row r="10" spans="1:24" ht="18.75">
      <c r="A10" s="82" t="s">
        <v>27</v>
      </c>
      <c r="B10" s="168" t="s">
        <v>28</v>
      </c>
      <c r="C10" s="13" t="e">
        <f>SUM(Önkormányzat!#REF!)</f>
        <v>#REF!</v>
      </c>
      <c r="D10" s="167" t="e">
        <f>SUM(Önkormányzat!#REF!)</f>
        <v>#REF!</v>
      </c>
      <c r="E10" s="7" t="e">
        <f>SUM(Önkormányzat!#REF!)</f>
        <v>#REF!</v>
      </c>
      <c r="F10" s="8">
        <f>SUM(Önkormányzat!C61)</f>
        <v>24762804</v>
      </c>
      <c r="G10" s="13" t="e">
        <f>#N/A</f>
        <v>#N/A</v>
      </c>
      <c r="H10" s="7" t="e">
        <f>#N/A</f>
        <v>#N/A</v>
      </c>
      <c r="I10" s="7" t="e">
        <f>#N/A</f>
        <v>#N/A</v>
      </c>
      <c r="J10" s="8" t="e">
        <f>#N/A</f>
        <v>#N/A</v>
      </c>
      <c r="K10" s="13">
        <f>SUM(Óvoda!C60)</f>
        <v>0</v>
      </c>
      <c r="L10" s="7">
        <f>SUM(Óvoda!D60)</f>
        <v>0</v>
      </c>
      <c r="M10" s="7">
        <f>SUM(Óvoda!E60)</f>
        <v>0</v>
      </c>
      <c r="N10" s="626">
        <f>SUM(KÖH!F60)</f>
        <v>0</v>
      </c>
      <c r="O10" s="8">
        <f>SUM(Óvoda!F60)</f>
        <v>0</v>
      </c>
      <c r="P10" s="13" t="e">
        <f>#N/A</f>
        <v>#N/A</v>
      </c>
      <c r="Q10" s="7" t="e">
        <f>#N/A</f>
        <v>#N/A</v>
      </c>
      <c r="R10" s="7" t="e">
        <f>#N/A</f>
        <v>#N/A</v>
      </c>
      <c r="S10" s="8" t="e">
        <f>#N/A</f>
        <v>#N/A</v>
      </c>
      <c r="T10" s="13" t="e">
        <f t="shared" si="1"/>
        <v>#REF!</v>
      </c>
      <c r="U10" s="7" t="e">
        <f t="shared" si="1"/>
        <v>#REF!</v>
      </c>
      <c r="V10" s="7" t="e">
        <f t="shared" si="1"/>
        <v>#REF!</v>
      </c>
      <c r="W10" s="8"/>
      <c r="X10" s="35">
        <f t="shared" si="0"/>
        <v>24762804</v>
      </c>
    </row>
    <row r="11" spans="1:24" ht="18.75">
      <c r="A11" s="82" t="s">
        <v>667</v>
      </c>
      <c r="B11" s="168" t="s">
        <v>638</v>
      </c>
      <c r="C11" s="13" t="e">
        <f>SUM(Önkormányzat!#REF!)</f>
        <v>#REF!</v>
      </c>
      <c r="D11" s="167" t="e">
        <f>SUM(Önkormányzat!#REF!)</f>
        <v>#REF!</v>
      </c>
      <c r="E11" s="7" t="e">
        <f>SUM(Önkormányzat!#REF!)</f>
        <v>#REF!</v>
      </c>
      <c r="F11" s="8">
        <f>SUM(Önkormányzat!C62)</f>
        <v>74376837</v>
      </c>
      <c r="G11" s="13" t="e">
        <f>#N/A</f>
        <v>#N/A</v>
      </c>
      <c r="H11" s="7" t="e">
        <f>#N/A</f>
        <v>#N/A</v>
      </c>
      <c r="I11" s="7" t="e">
        <f>#N/A</f>
        <v>#N/A</v>
      </c>
      <c r="J11" s="8" t="e">
        <f>#N/A</f>
        <v>#N/A</v>
      </c>
      <c r="K11" s="13">
        <f>SUM(Óvoda!C61)</f>
        <v>0</v>
      </c>
      <c r="L11" s="7">
        <f>SUM(Óvoda!D61)</f>
        <v>0</v>
      </c>
      <c r="M11" s="7">
        <f>SUM(Óvoda!E61)</f>
        <v>0</v>
      </c>
      <c r="N11" s="626">
        <f>SUM(KÖH!F61)</f>
        <v>0</v>
      </c>
      <c r="O11" s="8">
        <f>SUM(Óvoda!F61)</f>
        <v>0</v>
      </c>
      <c r="P11" s="13" t="e">
        <f>#N/A</f>
        <v>#N/A</v>
      </c>
      <c r="Q11" s="7" t="e">
        <f>#N/A</f>
        <v>#N/A</v>
      </c>
      <c r="R11" s="7" t="e">
        <f>#N/A</f>
        <v>#N/A</v>
      </c>
      <c r="S11" s="8" t="e">
        <f>#N/A</f>
        <v>#N/A</v>
      </c>
      <c r="T11" s="13" t="e">
        <f t="shared" si="1"/>
        <v>#REF!</v>
      </c>
      <c r="U11" s="7" t="e">
        <f t="shared" si="1"/>
        <v>#REF!</v>
      </c>
      <c r="V11" s="7" t="e">
        <f t="shared" si="1"/>
        <v>#REF!</v>
      </c>
      <c r="W11" s="8"/>
      <c r="X11" s="35">
        <f t="shared" si="0"/>
        <v>74376837</v>
      </c>
    </row>
    <row r="12" spans="1:24" ht="18.75">
      <c r="A12" s="82" t="s">
        <v>35</v>
      </c>
      <c r="B12" s="168" t="s">
        <v>36</v>
      </c>
      <c r="C12" s="13" t="e">
        <f>SUM(Önkormányzat!#REF!)</f>
        <v>#REF!</v>
      </c>
      <c r="D12" s="167" t="e">
        <f>SUM(Önkormányzat!#REF!)</f>
        <v>#REF!</v>
      </c>
      <c r="E12" s="7" t="e">
        <f>SUM(Önkormányzat!#REF!)</f>
        <v>#REF!</v>
      </c>
      <c r="F12" s="8">
        <f>SUM(Önkormányzat!C63)</f>
        <v>16894000</v>
      </c>
      <c r="G12" s="13" t="e">
        <f>#N/A</f>
        <v>#N/A</v>
      </c>
      <c r="H12" s="7" t="e">
        <f>#N/A</f>
        <v>#N/A</v>
      </c>
      <c r="I12" s="7" t="e">
        <f>#N/A</f>
        <v>#N/A</v>
      </c>
      <c r="J12" s="8" t="e">
        <f>#N/A</f>
        <v>#N/A</v>
      </c>
      <c r="K12" s="13">
        <f>SUM(Óvoda!C62)</f>
        <v>0</v>
      </c>
      <c r="L12" s="7">
        <f>SUM(Óvoda!D62)</f>
        <v>0</v>
      </c>
      <c r="M12" s="7">
        <f>SUM(Óvoda!E62)</f>
        <v>0</v>
      </c>
      <c r="N12" s="626">
        <f>SUM(KÖH!F62)</f>
        <v>0</v>
      </c>
      <c r="O12" s="8">
        <f>SUM(Óvoda!F62)</f>
        <v>0</v>
      </c>
      <c r="P12" s="13" t="e">
        <f>#N/A</f>
        <v>#N/A</v>
      </c>
      <c r="Q12" s="7" t="e">
        <f>#N/A</f>
        <v>#N/A</v>
      </c>
      <c r="R12" s="7" t="e">
        <f>#N/A</f>
        <v>#N/A</v>
      </c>
      <c r="S12" s="8" t="e">
        <f>#N/A</f>
        <v>#N/A</v>
      </c>
      <c r="T12" s="13" t="e">
        <f t="shared" si="1"/>
        <v>#REF!</v>
      </c>
      <c r="U12" s="7" t="e">
        <f t="shared" si="1"/>
        <v>#REF!</v>
      </c>
      <c r="V12" s="7" t="e">
        <f t="shared" si="1"/>
        <v>#REF!</v>
      </c>
      <c r="W12" s="8"/>
      <c r="X12" s="35">
        <f t="shared" si="0"/>
        <v>16894000</v>
      </c>
    </row>
    <row r="13" spans="1:24" ht="20.25">
      <c r="A13" s="847" t="s">
        <v>200</v>
      </c>
      <c r="B13" s="847"/>
      <c r="C13" s="169" t="e">
        <f t="shared" ref="C13:V13" si="2">SUM(C6:C12)</f>
        <v>#REF!</v>
      </c>
      <c r="D13" s="170" t="e">
        <f t="shared" si="2"/>
        <v>#REF!</v>
      </c>
      <c r="E13" s="170" t="e">
        <f t="shared" si="2"/>
        <v>#REF!</v>
      </c>
      <c r="F13" s="171">
        <f t="shared" si="2"/>
        <v>438551174</v>
      </c>
      <c r="G13" s="169" t="e">
        <f t="shared" si="2"/>
        <v>#N/A</v>
      </c>
      <c r="H13" s="170" t="e">
        <f t="shared" si="2"/>
        <v>#N/A</v>
      </c>
      <c r="I13" s="170" t="e">
        <f t="shared" si="2"/>
        <v>#N/A</v>
      </c>
      <c r="J13" s="172" t="e">
        <f t="shared" si="2"/>
        <v>#N/A</v>
      </c>
      <c r="K13" s="169">
        <f t="shared" si="2"/>
        <v>0</v>
      </c>
      <c r="L13" s="170">
        <f t="shared" si="2"/>
        <v>0</v>
      </c>
      <c r="M13" s="170">
        <f t="shared" si="2"/>
        <v>0</v>
      </c>
      <c r="N13" s="170">
        <f t="shared" si="2"/>
        <v>132867580</v>
      </c>
      <c r="O13" s="171">
        <f t="shared" si="2"/>
        <v>189318912</v>
      </c>
      <c r="P13" s="170" t="e">
        <f t="shared" si="2"/>
        <v>#N/A</v>
      </c>
      <c r="Q13" s="170" t="e">
        <f t="shared" si="2"/>
        <v>#N/A</v>
      </c>
      <c r="R13" s="170" t="e">
        <f t="shared" si="2"/>
        <v>#N/A</v>
      </c>
      <c r="S13" s="171" t="e">
        <f t="shared" si="2"/>
        <v>#N/A</v>
      </c>
      <c r="T13" s="170" t="e">
        <f t="shared" si="2"/>
        <v>#REF!</v>
      </c>
      <c r="U13" s="170" t="e">
        <f t="shared" si="2"/>
        <v>#REF!</v>
      </c>
      <c r="V13" s="170" t="e">
        <f t="shared" si="2"/>
        <v>#REF!</v>
      </c>
      <c r="W13" s="170">
        <f>SUM(W6:W12)</f>
        <v>5976285</v>
      </c>
      <c r="X13" s="35">
        <f t="shared" si="0"/>
        <v>766713951</v>
      </c>
    </row>
    <row r="14" spans="1:24" ht="18.75">
      <c r="A14" s="28" t="s">
        <v>43</v>
      </c>
      <c r="B14" s="18" t="s">
        <v>44</v>
      </c>
      <c r="C14" s="13" t="e">
        <f>SUM(Önkormányzat!#REF!)</f>
        <v>#REF!</v>
      </c>
      <c r="D14" s="167" t="e">
        <f>SUM(Önkormányzat!#REF!)</f>
        <v>#REF!</v>
      </c>
      <c r="E14" s="7" t="e">
        <f>SUM(Önkormányzat!#REF!)</f>
        <v>#REF!</v>
      </c>
      <c r="F14" s="8">
        <f>SUM(Önkormányzat!C66)</f>
        <v>447122309</v>
      </c>
      <c r="G14" s="13" t="e">
        <f>#N/A</f>
        <v>#N/A</v>
      </c>
      <c r="H14" s="7" t="e">
        <f>#N/A</f>
        <v>#N/A</v>
      </c>
      <c r="I14" s="7" t="e">
        <f>#N/A</f>
        <v>#N/A</v>
      </c>
      <c r="J14" s="21" t="e">
        <f>#N/A</f>
        <v>#N/A</v>
      </c>
      <c r="K14" s="13">
        <f>SUM(Óvoda!C65)</f>
        <v>0</v>
      </c>
      <c r="L14" s="7">
        <f>SUM(Óvoda!D65)</f>
        <v>0</v>
      </c>
      <c r="M14" s="7">
        <f>SUM(Óvoda!E65)</f>
        <v>0</v>
      </c>
      <c r="N14" s="622">
        <f>SUM(KÖH!F65)</f>
        <v>0</v>
      </c>
      <c r="O14" s="21">
        <f>SUM(Óvoda!F65)</f>
        <v>0</v>
      </c>
      <c r="P14" s="21">
        <f>SUM(Óvoda!G65)</f>
        <v>0</v>
      </c>
      <c r="Q14" s="21">
        <f>SUM(Óvoda!H65)</f>
        <v>0</v>
      </c>
      <c r="R14" s="21">
        <f>SUM(Óvoda!I65)</f>
        <v>0</v>
      </c>
      <c r="S14" s="21">
        <f>SUM(Óvoda!J65)</f>
        <v>0</v>
      </c>
      <c r="T14" s="21">
        <f>SUM(Óvoda!K65)</f>
        <v>0</v>
      </c>
      <c r="U14" s="21">
        <f>SUM(Óvoda!L65)</f>
        <v>0</v>
      </c>
      <c r="V14" s="21">
        <f>SUM(Óvoda!M65)</f>
        <v>0</v>
      </c>
      <c r="W14" s="21"/>
      <c r="X14" s="35">
        <f t="shared" ref="X14:X24" si="3">SUM(F14+O14+N14)</f>
        <v>447122309</v>
      </c>
    </row>
    <row r="15" spans="1:24" ht="18.75">
      <c r="A15" s="28" t="s">
        <v>47</v>
      </c>
      <c r="B15" s="18" t="s">
        <v>48</v>
      </c>
      <c r="C15" s="13" t="e">
        <f>SUM(Önkormányzat!#REF!)</f>
        <v>#REF!</v>
      </c>
      <c r="D15" s="167" t="e">
        <f>SUM(Önkormányzat!#REF!)</f>
        <v>#REF!</v>
      </c>
      <c r="E15" s="7" t="e">
        <f>SUM(Önkormányzat!#REF!)</f>
        <v>#REF!</v>
      </c>
      <c r="F15" s="8">
        <f>SUM(Önkormányzat!C67)</f>
        <v>56957957</v>
      </c>
      <c r="G15" s="13" t="e">
        <f>#N/A</f>
        <v>#N/A</v>
      </c>
      <c r="H15" s="7" t="e">
        <f>#N/A</f>
        <v>#N/A</v>
      </c>
      <c r="I15" s="7" t="e">
        <f>#N/A</f>
        <v>#N/A</v>
      </c>
      <c r="J15" s="21" t="e">
        <f>#N/A</f>
        <v>#N/A</v>
      </c>
      <c r="K15" s="13">
        <f>SUM(Óvoda!C66)</f>
        <v>0</v>
      </c>
      <c r="L15" s="7">
        <f>SUM(Óvoda!D66)</f>
        <v>0</v>
      </c>
      <c r="M15" s="7">
        <f>SUM(Óvoda!E66)</f>
        <v>0</v>
      </c>
      <c r="N15" s="622">
        <f>SUM(KÖH!F66)</f>
        <v>0</v>
      </c>
      <c r="O15" s="21">
        <f>SUM(Óvoda!F66)</f>
        <v>0</v>
      </c>
      <c r="P15" s="173" t="e">
        <f>#N/A</f>
        <v>#N/A</v>
      </c>
      <c r="Q15" s="167" t="e">
        <f>#N/A</f>
        <v>#N/A</v>
      </c>
      <c r="R15" s="167" t="e">
        <f>#N/A</f>
        <v>#N/A</v>
      </c>
      <c r="S15" s="8" t="e">
        <f>#N/A</f>
        <v>#N/A</v>
      </c>
      <c r="T15" s="13" t="e">
        <f t="shared" ref="T15:V18" si="4">SUM(C15,G15,K15,P15)</f>
        <v>#REF!</v>
      </c>
      <c r="U15" s="13" t="e">
        <f t="shared" si="4"/>
        <v>#REF!</v>
      </c>
      <c r="V15" s="13" t="e">
        <f t="shared" si="4"/>
        <v>#REF!</v>
      </c>
      <c r="W15" s="13"/>
      <c r="X15" s="35">
        <f t="shared" si="3"/>
        <v>56957957</v>
      </c>
    </row>
    <row r="16" spans="1:24" ht="18.75">
      <c r="A16" s="28" t="s">
        <v>51</v>
      </c>
      <c r="B16" s="168" t="s">
        <v>52</v>
      </c>
      <c r="C16" s="13" t="e">
        <f>SUM(Önkormányzat!#REF!)</f>
        <v>#REF!</v>
      </c>
      <c r="D16" s="167" t="e">
        <f>SUM(Önkormányzat!#REF!)</f>
        <v>#REF!</v>
      </c>
      <c r="E16" s="7" t="e">
        <f>SUM(Önkormányzat!#REF!)</f>
        <v>#REF!</v>
      </c>
      <c r="F16" s="8">
        <f>SUM(Önkormányzat!C68)</f>
        <v>0</v>
      </c>
      <c r="G16" s="13" t="e">
        <f>#N/A</f>
        <v>#N/A</v>
      </c>
      <c r="H16" s="7" t="e">
        <f>#N/A</f>
        <v>#N/A</v>
      </c>
      <c r="I16" s="7" t="e">
        <f>#N/A</f>
        <v>#N/A</v>
      </c>
      <c r="J16" s="21" t="e">
        <f>#N/A</f>
        <v>#N/A</v>
      </c>
      <c r="K16" s="13">
        <f>SUM(Óvoda!C67)</f>
        <v>0</v>
      </c>
      <c r="L16" s="7">
        <f>SUM(Óvoda!D67)</f>
        <v>0</v>
      </c>
      <c r="M16" s="7">
        <f>SUM(Óvoda!E67)</f>
        <v>0</v>
      </c>
      <c r="N16" s="622">
        <f>SUM(KÖH!F67)</f>
        <v>0</v>
      </c>
      <c r="O16" s="21">
        <f>SUM(Óvoda!F67)</f>
        <v>0</v>
      </c>
      <c r="P16" s="173" t="e">
        <f>#N/A</f>
        <v>#N/A</v>
      </c>
      <c r="Q16" s="167" t="e">
        <f>#N/A</f>
        <v>#N/A</v>
      </c>
      <c r="R16" s="167" t="e">
        <f>#N/A</f>
        <v>#N/A</v>
      </c>
      <c r="S16" s="8" t="e">
        <f>#N/A</f>
        <v>#N/A</v>
      </c>
      <c r="T16" s="13" t="e">
        <f t="shared" si="4"/>
        <v>#REF!</v>
      </c>
      <c r="U16" s="13" t="e">
        <f t="shared" si="4"/>
        <v>#REF!</v>
      </c>
      <c r="V16" s="13" t="e">
        <f t="shared" si="4"/>
        <v>#REF!</v>
      </c>
      <c r="W16" s="13"/>
      <c r="X16" s="35">
        <f t="shared" si="3"/>
        <v>0</v>
      </c>
    </row>
    <row r="17" spans="1:24" ht="18.75">
      <c r="A17" s="28" t="s">
        <v>54</v>
      </c>
      <c r="B17" s="168" t="s">
        <v>55</v>
      </c>
      <c r="C17" s="13" t="e">
        <f>SUM(Önkormányzat!#REF!)</f>
        <v>#REF!</v>
      </c>
      <c r="D17" s="167" t="e">
        <f>SUM(Önkormányzat!#REF!)</f>
        <v>#REF!</v>
      </c>
      <c r="E17" s="7" t="e">
        <f>SUM(Önkormányzat!#REF!)</f>
        <v>#REF!</v>
      </c>
      <c r="F17" s="8">
        <f>SUM(Önkormányzat!C69)</f>
        <v>0</v>
      </c>
      <c r="G17" s="13" t="e">
        <f>#N/A</f>
        <v>#N/A</v>
      </c>
      <c r="H17" s="7" t="e">
        <f>#N/A</f>
        <v>#N/A</v>
      </c>
      <c r="I17" s="7" t="e">
        <f>#N/A</f>
        <v>#N/A</v>
      </c>
      <c r="J17" s="21" t="e">
        <f>#N/A</f>
        <v>#N/A</v>
      </c>
      <c r="K17" s="13">
        <f>SUM(Óvoda!C68)</f>
        <v>0</v>
      </c>
      <c r="L17" s="7">
        <f>SUM(Óvoda!D68)</f>
        <v>0</v>
      </c>
      <c r="M17" s="7">
        <f>SUM(Óvoda!E68)</f>
        <v>0</v>
      </c>
      <c r="N17" s="622">
        <f>SUM(KÖH!F68)</f>
        <v>0</v>
      </c>
      <c r="O17" s="21">
        <f>SUM(Óvoda!F68)</f>
        <v>0</v>
      </c>
      <c r="P17" s="173" t="e">
        <f>#N/A</f>
        <v>#N/A</v>
      </c>
      <c r="Q17" s="167" t="e">
        <f>#N/A</f>
        <v>#N/A</v>
      </c>
      <c r="R17" s="167" t="e">
        <f>#N/A</f>
        <v>#N/A</v>
      </c>
      <c r="S17" s="8" t="e">
        <f>#N/A</f>
        <v>#N/A</v>
      </c>
      <c r="T17" s="13" t="e">
        <f t="shared" si="4"/>
        <v>#REF!</v>
      </c>
      <c r="U17" s="13" t="e">
        <f t="shared" si="4"/>
        <v>#REF!</v>
      </c>
      <c r="V17" s="13" t="e">
        <f t="shared" si="4"/>
        <v>#REF!</v>
      </c>
      <c r="W17" s="13"/>
      <c r="X17" s="35">
        <f t="shared" si="3"/>
        <v>0</v>
      </c>
    </row>
    <row r="18" spans="1:24" ht="18.75">
      <c r="A18" s="28" t="s">
        <v>58</v>
      </c>
      <c r="B18" s="168" t="s">
        <v>59</v>
      </c>
      <c r="C18" s="31" t="e">
        <f>SUM(Önkormányzat!#REF!)</f>
        <v>#REF!</v>
      </c>
      <c r="D18" s="30" t="e">
        <f>SUM(Önkormányzat!#REF!)</f>
        <v>#REF!</v>
      </c>
      <c r="E18" s="30" t="e">
        <f>SUM(Önkormányzat!#REF!)</f>
        <v>#REF!</v>
      </c>
      <c r="F18" s="8">
        <f>SUM(Önkormányzat!C70)</f>
        <v>0</v>
      </c>
      <c r="G18" s="13" t="e">
        <f>#N/A</f>
        <v>#N/A</v>
      </c>
      <c r="H18" s="7" t="e">
        <f>#N/A</f>
        <v>#N/A</v>
      </c>
      <c r="I18" s="7" t="e">
        <f>#N/A</f>
        <v>#N/A</v>
      </c>
      <c r="J18" s="21" t="e">
        <f>#N/A</f>
        <v>#N/A</v>
      </c>
      <c r="K18" s="13">
        <f>SUM(Óvoda!C69)</f>
        <v>0</v>
      </c>
      <c r="L18" s="7">
        <f>SUM(Óvoda!D69)</f>
        <v>0</v>
      </c>
      <c r="M18" s="7">
        <f>SUM(Óvoda!E69)</f>
        <v>0</v>
      </c>
      <c r="N18" s="622">
        <f>SUM(KÖH!F69)</f>
        <v>0</v>
      </c>
      <c r="O18" s="21">
        <f>SUM(Óvoda!F69)</f>
        <v>0</v>
      </c>
      <c r="P18" s="173" t="e">
        <f>#N/A</f>
        <v>#N/A</v>
      </c>
      <c r="Q18" s="167" t="e">
        <f>#N/A</f>
        <v>#N/A</v>
      </c>
      <c r="R18" s="167" t="e">
        <f>#N/A</f>
        <v>#N/A</v>
      </c>
      <c r="S18" s="8" t="e">
        <f>#N/A</f>
        <v>#N/A</v>
      </c>
      <c r="T18" s="13" t="e">
        <f t="shared" si="4"/>
        <v>#REF!</v>
      </c>
      <c r="U18" s="13" t="e">
        <f t="shared" si="4"/>
        <v>#REF!</v>
      </c>
      <c r="V18" s="13" t="e">
        <f t="shared" si="4"/>
        <v>#REF!</v>
      </c>
      <c r="W18" s="13"/>
      <c r="X18" s="35">
        <f t="shared" si="3"/>
        <v>0</v>
      </c>
    </row>
    <row r="19" spans="1:24" ht="20.25">
      <c r="A19" s="847" t="s">
        <v>201</v>
      </c>
      <c r="B19" s="847"/>
      <c r="C19" s="170" t="e">
        <f t="shared" ref="C19:V19" si="5">SUM(C14:C18)</f>
        <v>#REF!</v>
      </c>
      <c r="D19" s="170" t="e">
        <f t="shared" si="5"/>
        <v>#REF!</v>
      </c>
      <c r="E19" s="170" t="e">
        <f t="shared" si="5"/>
        <v>#REF!</v>
      </c>
      <c r="F19" s="171">
        <f t="shared" si="5"/>
        <v>504080266</v>
      </c>
      <c r="G19" s="170" t="e">
        <f t="shared" si="5"/>
        <v>#N/A</v>
      </c>
      <c r="H19" s="170" t="e">
        <f t="shared" si="5"/>
        <v>#N/A</v>
      </c>
      <c r="I19" s="170" t="e">
        <f t="shared" si="5"/>
        <v>#N/A</v>
      </c>
      <c r="J19" s="172" t="e">
        <f t="shared" si="5"/>
        <v>#N/A</v>
      </c>
      <c r="K19" s="170">
        <f t="shared" si="5"/>
        <v>0</v>
      </c>
      <c r="L19" s="170">
        <f t="shared" si="5"/>
        <v>0</v>
      </c>
      <c r="M19" s="170">
        <f t="shared" si="5"/>
        <v>0</v>
      </c>
      <c r="N19" s="170">
        <f t="shared" si="5"/>
        <v>0</v>
      </c>
      <c r="O19" s="171">
        <f t="shared" si="5"/>
        <v>0</v>
      </c>
      <c r="P19" s="170" t="e">
        <f t="shared" si="5"/>
        <v>#N/A</v>
      </c>
      <c r="Q19" s="170" t="e">
        <f t="shared" si="5"/>
        <v>#N/A</v>
      </c>
      <c r="R19" s="170" t="e">
        <f t="shared" si="5"/>
        <v>#N/A</v>
      </c>
      <c r="S19" s="171" t="e">
        <f t="shared" si="5"/>
        <v>#N/A</v>
      </c>
      <c r="T19" s="170" t="e">
        <f t="shared" si="5"/>
        <v>#REF!</v>
      </c>
      <c r="U19" s="170" t="e">
        <f t="shared" si="5"/>
        <v>#REF!</v>
      </c>
      <c r="V19" s="170" t="e">
        <f t="shared" si="5"/>
        <v>#REF!</v>
      </c>
      <c r="W19" s="170"/>
      <c r="X19" s="35">
        <f t="shared" si="3"/>
        <v>504080266</v>
      </c>
    </row>
    <row r="20" spans="1:24" ht="18.75">
      <c r="A20" s="28" t="s">
        <v>66</v>
      </c>
      <c r="B20" s="18" t="s">
        <v>67</v>
      </c>
      <c r="C20" s="20" t="e">
        <f>SUM(Önkormányzat!#REF!)</f>
        <v>#REF!</v>
      </c>
      <c r="D20" s="34" t="e">
        <f>SUM(Önkormányzat!#REF!)</f>
        <v>#REF!</v>
      </c>
      <c r="E20" s="19" t="e">
        <f>SUM(Önkormányzat!#REF!)</f>
        <v>#REF!</v>
      </c>
      <c r="F20" s="8">
        <f>Önkormányzat!C64</f>
        <v>122181147</v>
      </c>
      <c r="G20" s="20" t="e">
        <f>#N/A</f>
        <v>#N/A</v>
      </c>
      <c r="H20" s="19" t="e">
        <f>#N/A</f>
        <v>#N/A</v>
      </c>
      <c r="I20" s="19" t="e">
        <f>#N/A</f>
        <v>#N/A</v>
      </c>
      <c r="J20" s="21" t="e">
        <f>#N/A</f>
        <v>#N/A</v>
      </c>
      <c r="K20" s="20">
        <f>SUM(Óvoda!C63)</f>
        <v>0</v>
      </c>
      <c r="L20" s="19">
        <f>SUM(Óvoda!D63)</f>
        <v>0</v>
      </c>
      <c r="M20" s="19">
        <f>SUM(Óvoda!E63)</f>
        <v>0</v>
      </c>
      <c r="N20" s="623">
        <f>SUM(KÖH!F63)</f>
        <v>0</v>
      </c>
      <c r="O20" s="21">
        <f>SUM(Óvoda!F63)</f>
        <v>0</v>
      </c>
      <c r="P20" s="33" t="e">
        <f>#N/A</f>
        <v>#N/A</v>
      </c>
      <c r="Q20" s="33" t="e">
        <f>#N/A</f>
        <v>#N/A</v>
      </c>
      <c r="R20" s="33" t="e">
        <f>#N/A</f>
        <v>#N/A</v>
      </c>
      <c r="S20" s="174" t="e">
        <f>#N/A</f>
        <v>#N/A</v>
      </c>
      <c r="T20" s="13" t="e">
        <f>SUM(C20,G20,K20,P20)</f>
        <v>#REF!</v>
      </c>
      <c r="U20" s="13" t="e">
        <f>SUM(D20,H20,L20,Q20)</f>
        <v>#REF!</v>
      </c>
      <c r="V20" s="13" t="e">
        <f>SUM(E20,I20,M20,R20)</f>
        <v>#REF!</v>
      </c>
      <c r="W20" s="13"/>
      <c r="X20" s="35">
        <f>SUM(F20+O20+N20)</f>
        <v>122181147</v>
      </c>
    </row>
    <row r="21" spans="1:24" ht="18.75">
      <c r="A21" s="28" t="s">
        <v>94</v>
      </c>
      <c r="B21" s="18" t="s">
        <v>549</v>
      </c>
      <c r="C21" s="20"/>
      <c r="D21" s="34"/>
      <c r="E21" s="19"/>
      <c r="F21" s="8">
        <f>(Önkormányzat!C75)</f>
        <v>11133941</v>
      </c>
      <c r="G21" s="20"/>
      <c r="H21" s="19"/>
      <c r="I21" s="19"/>
      <c r="J21" s="21"/>
      <c r="K21" s="20"/>
      <c r="L21" s="19"/>
      <c r="M21" s="19"/>
      <c r="N21" s="623"/>
      <c r="O21" s="21"/>
      <c r="P21" s="33"/>
      <c r="Q21" s="33"/>
      <c r="R21" s="33"/>
      <c r="S21" s="174"/>
      <c r="T21" s="13"/>
      <c r="U21" s="13"/>
      <c r="V21" s="13"/>
      <c r="W21" s="13"/>
      <c r="X21" s="35">
        <f>SUM(F21+N21+O21)</f>
        <v>11133941</v>
      </c>
    </row>
    <row r="22" spans="1:24" ht="18.75">
      <c r="A22" s="846" t="s">
        <v>202</v>
      </c>
      <c r="B22" s="846"/>
      <c r="C22" s="175" t="e">
        <f>SUM(C13,C19,C20)</f>
        <v>#REF!</v>
      </c>
      <c r="D22" s="175" t="e">
        <f>SUM(D13,D19,D20)</f>
        <v>#REF!</v>
      </c>
      <c r="E22" s="175" t="e">
        <f>SUM(E13,E19,E20)</f>
        <v>#REF!</v>
      </c>
      <c r="F22" s="176">
        <f>SUM(F13,F20,F19,F21)</f>
        <v>1075946528</v>
      </c>
      <c r="G22" s="175" t="e">
        <f>SUM(G13,G19,G20)</f>
        <v>#N/A</v>
      </c>
      <c r="H22" s="175" t="e">
        <f>SUM(H13,H19,H20)</f>
        <v>#N/A</v>
      </c>
      <c r="I22" s="175" t="e">
        <f>SUM(I13,I19,I20)</f>
        <v>#N/A</v>
      </c>
      <c r="J22" s="176" t="e">
        <f>SUM(J13,J20,J19)</f>
        <v>#N/A</v>
      </c>
      <c r="K22" s="175">
        <f>SUM(K13,K19,K20)</f>
        <v>0</v>
      </c>
      <c r="L22" s="175">
        <f>SUM(L13,L19,L20)</f>
        <v>0</v>
      </c>
      <c r="M22" s="175">
        <f>SUM(M13,M19,M20)</f>
        <v>0</v>
      </c>
      <c r="N22" s="175">
        <f>N13</f>
        <v>132867580</v>
      </c>
      <c r="O22" s="176">
        <f>SUM(O13,O20,O19)</f>
        <v>189318912</v>
      </c>
      <c r="P22" s="175" t="e">
        <f>SUM(P13,P19,P20)</f>
        <v>#N/A</v>
      </c>
      <c r="Q22" s="175" t="e">
        <f>SUM(Q13,Q19,Q20)</f>
        <v>#N/A</v>
      </c>
      <c r="R22" s="175" t="e">
        <f>SUM(R13,R19,R20)</f>
        <v>#N/A</v>
      </c>
      <c r="S22" s="176" t="e">
        <f>SUM(S13,S20,S19)</f>
        <v>#N/A</v>
      </c>
      <c r="T22" s="175" t="e">
        <f>SUM(T13,T19,T20)</f>
        <v>#REF!</v>
      </c>
      <c r="U22" s="175" t="e">
        <f>SUM(U13,U19,U20)</f>
        <v>#REF!</v>
      </c>
      <c r="V22" s="175" t="e">
        <f>SUM(V13,V19,V20)</f>
        <v>#REF!</v>
      </c>
      <c r="W22" s="175">
        <f>SUM(W13,W19,W20,W21)</f>
        <v>5976285</v>
      </c>
      <c r="X22" s="35">
        <f>SUM(F22+O22+N22+W22)</f>
        <v>1404109305</v>
      </c>
    </row>
    <row r="23" spans="1:24" ht="18.75">
      <c r="A23" s="28" t="s">
        <v>636</v>
      </c>
      <c r="B23" s="177" t="s">
        <v>614</v>
      </c>
      <c r="C23" s="34" t="e">
        <f>SUM(Önkormányzat!#REF!)</f>
        <v>#REF!</v>
      </c>
      <c r="D23" s="33" t="e">
        <f>SUM(Önkormányzat!#REF!)</f>
        <v>#REF!</v>
      </c>
      <c r="E23" s="33" t="e">
        <f>SUM(Önkormányzat!#REF!)</f>
        <v>#REF!</v>
      </c>
      <c r="F23" s="21">
        <f>SUM(Önkormányzat!C73)</f>
        <v>52830000</v>
      </c>
      <c r="G23" s="20" t="e">
        <f>#N/A</f>
        <v>#N/A</v>
      </c>
      <c r="H23" s="20" t="e">
        <f>#N/A</f>
        <v>#N/A</v>
      </c>
      <c r="I23" s="20" t="e">
        <f>#N/A</f>
        <v>#N/A</v>
      </c>
      <c r="J23" s="21" t="e">
        <f>#N/A</f>
        <v>#N/A</v>
      </c>
      <c r="K23" s="20">
        <f>SUM(Óvoda!C72)</f>
        <v>0</v>
      </c>
      <c r="L23" s="20">
        <f>SUM(Óvoda!D72)</f>
        <v>0</v>
      </c>
      <c r="M23" s="20">
        <f>SUM(Óvoda!E72)</f>
        <v>0</v>
      </c>
      <c r="N23" s="624">
        <f>SUM(KÖH!F72)</f>
        <v>0</v>
      </c>
      <c r="O23" s="8">
        <f>SUM(Óvoda!F72)</f>
        <v>0</v>
      </c>
      <c r="P23" s="20" t="e">
        <f>#N/A</f>
        <v>#N/A</v>
      </c>
      <c r="Q23" s="19" t="e">
        <f>#N/A</f>
        <v>#N/A</v>
      </c>
      <c r="R23" s="19" t="e">
        <f>#N/A</f>
        <v>#N/A</v>
      </c>
      <c r="S23" s="8" t="e">
        <f>#N/A</f>
        <v>#N/A</v>
      </c>
      <c r="T23" s="13" t="e">
        <f>SUM(C23,G23,K23,P23)</f>
        <v>#REF!</v>
      </c>
      <c r="U23" s="13" t="e">
        <f>SUM(D23,H23,L23,Q23)</f>
        <v>#REF!</v>
      </c>
      <c r="V23" s="13" t="e">
        <f>SUM(E23,I23,M23,R23)</f>
        <v>#REF!</v>
      </c>
      <c r="W23" s="13"/>
      <c r="X23" s="35">
        <f t="shared" si="3"/>
        <v>52830000</v>
      </c>
    </row>
    <row r="24" spans="1:24" ht="18.75">
      <c r="A24" s="28"/>
      <c r="B24" s="177"/>
      <c r="C24" s="34"/>
      <c r="D24" s="33"/>
      <c r="E24" s="33"/>
      <c r="F24" s="21"/>
      <c r="G24" s="20"/>
      <c r="H24" s="20"/>
      <c r="I24" s="20"/>
      <c r="J24" s="21"/>
      <c r="K24" s="20"/>
      <c r="L24" s="20"/>
      <c r="M24" s="20"/>
      <c r="N24" s="625"/>
      <c r="O24" s="8"/>
      <c r="P24" s="20"/>
      <c r="Q24" s="19"/>
      <c r="R24" s="19"/>
      <c r="S24" s="8"/>
      <c r="T24" s="13"/>
      <c r="U24" s="13"/>
      <c r="V24" s="13"/>
      <c r="W24" s="13"/>
      <c r="X24" s="35">
        <f t="shared" si="3"/>
        <v>0</v>
      </c>
    </row>
    <row r="25" spans="1:24" ht="18.75">
      <c r="A25" s="178" t="s">
        <v>91</v>
      </c>
      <c r="B25" s="179" t="s">
        <v>90</v>
      </c>
      <c r="C25" s="34" t="e">
        <f>SUM(Önkormányzat!#REF!)</f>
        <v>#REF!</v>
      </c>
      <c r="D25" s="33" t="e">
        <f>SUM(Önkormányzat!#REF!)</f>
        <v>#REF!</v>
      </c>
      <c r="E25" s="33" t="e">
        <f>SUM(Önkormányzat!#REF!)</f>
        <v>#REF!</v>
      </c>
      <c r="F25" s="21">
        <v>0</v>
      </c>
      <c r="G25" s="20" t="e">
        <f>#N/A</f>
        <v>#N/A</v>
      </c>
      <c r="H25" s="20" t="e">
        <f>#N/A</f>
        <v>#N/A</v>
      </c>
      <c r="I25" s="20" t="e">
        <f>#N/A</f>
        <v>#N/A</v>
      </c>
      <c r="J25" s="180" t="e">
        <f>#N/A</f>
        <v>#N/A</v>
      </c>
      <c r="K25" s="20">
        <f>SUM(-Óvoda!C125)</f>
        <v>0</v>
      </c>
      <c r="L25" s="20">
        <f>SUM(-Óvoda!D125)</f>
        <v>0</v>
      </c>
      <c r="M25" s="20">
        <f>SUM(-Óvoda!E125)</f>
        <v>0</v>
      </c>
      <c r="N25" s="625"/>
      <c r="O25" s="180"/>
      <c r="P25" s="20" t="e">
        <f>#N/A</f>
        <v>#N/A</v>
      </c>
      <c r="Q25" s="20" t="e">
        <f>#N/A</f>
        <v>#N/A</v>
      </c>
      <c r="R25" s="20" t="e">
        <f>#N/A</f>
        <v>#N/A</v>
      </c>
      <c r="S25" s="180" t="e">
        <f>#N/A</f>
        <v>#N/A</v>
      </c>
      <c r="T25" s="13" t="e">
        <f>SUM(C25,G25,K25,P25)</f>
        <v>#REF!</v>
      </c>
      <c r="U25" s="13" t="e">
        <f>SUM(D25,H25,L25,Q25)</f>
        <v>#REF!</v>
      </c>
      <c r="V25" s="13" t="e">
        <f>SUM(E25,I25,M25,R25)</f>
        <v>#REF!</v>
      </c>
      <c r="W25" s="13"/>
      <c r="X25" s="35">
        <f>SUM(F25+O25+N25+W25)</f>
        <v>0</v>
      </c>
    </row>
    <row r="26" spans="1:24" ht="18.75">
      <c r="A26" s="28"/>
      <c r="B26" s="177"/>
      <c r="C26" s="34"/>
      <c r="D26" s="33"/>
      <c r="E26" s="33"/>
      <c r="F26" s="21"/>
      <c r="G26" s="20"/>
      <c r="H26" s="20"/>
      <c r="I26" s="20"/>
      <c r="J26" s="21"/>
      <c r="K26" s="20"/>
      <c r="L26" s="20"/>
      <c r="M26" s="20"/>
      <c r="N26" s="625"/>
      <c r="O26" s="8"/>
      <c r="P26" s="20"/>
      <c r="Q26" s="19"/>
      <c r="R26" s="19"/>
      <c r="S26" s="8"/>
      <c r="T26" s="13"/>
      <c r="U26" s="13"/>
      <c r="V26" s="13"/>
      <c r="W26" s="13"/>
      <c r="X26" s="35"/>
    </row>
    <row r="27" spans="1:24" ht="18.75">
      <c r="A27" s="846" t="s">
        <v>203</v>
      </c>
      <c r="B27" s="846"/>
      <c r="C27" s="175" t="e">
        <f t="shared" ref="C27:M27" si="6">SUM(C22:C26)</f>
        <v>#REF!</v>
      </c>
      <c r="D27" s="181" t="e">
        <f t="shared" si="6"/>
        <v>#REF!</v>
      </c>
      <c r="E27" s="181" t="e">
        <f t="shared" si="6"/>
        <v>#REF!</v>
      </c>
      <c r="F27" s="176">
        <f t="shared" si="6"/>
        <v>1128776528</v>
      </c>
      <c r="G27" s="181" t="e">
        <f t="shared" si="6"/>
        <v>#N/A</v>
      </c>
      <c r="H27" s="181" t="e">
        <f t="shared" si="6"/>
        <v>#N/A</v>
      </c>
      <c r="I27" s="181" t="e">
        <f t="shared" si="6"/>
        <v>#N/A</v>
      </c>
      <c r="J27" s="176" t="e">
        <f t="shared" si="6"/>
        <v>#N/A</v>
      </c>
      <c r="K27" s="181">
        <f t="shared" si="6"/>
        <v>0</v>
      </c>
      <c r="L27" s="181">
        <f t="shared" si="6"/>
        <v>0</v>
      </c>
      <c r="M27" s="181">
        <f t="shared" si="6"/>
        <v>0</v>
      </c>
      <c r="N27" s="176">
        <f>N22+N23+N24+N25+N26</f>
        <v>132867580</v>
      </c>
      <c r="O27" s="176">
        <f t="shared" ref="O27:V27" si="7">SUM(O22:O26)</f>
        <v>189318912</v>
      </c>
      <c r="P27" s="181" t="e">
        <f t="shared" si="7"/>
        <v>#N/A</v>
      </c>
      <c r="Q27" s="181" t="e">
        <f t="shared" si="7"/>
        <v>#N/A</v>
      </c>
      <c r="R27" s="181" t="e">
        <f t="shared" si="7"/>
        <v>#N/A</v>
      </c>
      <c r="S27" s="176" t="e">
        <f t="shared" si="7"/>
        <v>#N/A</v>
      </c>
      <c r="T27" s="181" t="e">
        <f t="shared" si="7"/>
        <v>#REF!</v>
      </c>
      <c r="U27" s="181" t="e">
        <f t="shared" si="7"/>
        <v>#REF!</v>
      </c>
      <c r="V27" s="181" t="e">
        <f t="shared" si="7"/>
        <v>#REF!</v>
      </c>
      <c r="W27" s="181">
        <f>SUM(W22,W26)</f>
        <v>5976285</v>
      </c>
      <c r="X27" s="35">
        <f>SUM(F27+O27+N27+W27)</f>
        <v>1456939305</v>
      </c>
    </row>
    <row r="28" spans="1:24" ht="15">
      <c r="A28" s="182"/>
    </row>
    <row r="29" spans="1:24" ht="15">
      <c r="A29" s="182"/>
    </row>
    <row r="30" spans="1:24" ht="18.75">
      <c r="A30" s="845" t="s">
        <v>204</v>
      </c>
      <c r="B30" s="845"/>
      <c r="C30" s="174" t="e">
        <f>SUM(Önkormányzat!#REF!)</f>
        <v>#REF!</v>
      </c>
      <c r="D30" s="174" t="e">
        <f>SUM(Önkormányzat!#REF!)</f>
        <v>#REF!</v>
      </c>
      <c r="E30" s="174" t="e">
        <f>SUM(Önkormányzat!#REF!)</f>
        <v>#REF!</v>
      </c>
      <c r="F30" s="183">
        <v>13</v>
      </c>
      <c r="G30" s="174" t="e">
        <f>#N/A</f>
        <v>#N/A</v>
      </c>
      <c r="H30" s="174" t="e">
        <f>#N/A</f>
        <v>#N/A</v>
      </c>
      <c r="I30" s="174" t="e">
        <f>#N/A</f>
        <v>#N/A</v>
      </c>
      <c r="J30" s="174" t="e">
        <f>#N/A</f>
        <v>#N/A</v>
      </c>
      <c r="K30" s="174">
        <f>SUM(Óvoda!C129)</f>
        <v>0</v>
      </c>
      <c r="L30" s="174">
        <f>SUM(Óvoda!D129)</f>
        <v>0</v>
      </c>
      <c r="M30" s="174">
        <f>SUM(Óvoda!E129)</f>
        <v>0</v>
      </c>
      <c r="N30" s="174">
        <v>21</v>
      </c>
      <c r="O30" s="184">
        <v>30</v>
      </c>
      <c r="P30" s="174" t="e">
        <f>#N/A</f>
        <v>#N/A</v>
      </c>
      <c r="Q30" s="174" t="e">
        <f>#N/A</f>
        <v>#N/A</v>
      </c>
      <c r="R30" s="174" t="e">
        <f>#N/A</f>
        <v>#N/A</v>
      </c>
      <c r="S30" s="184" t="e">
        <f>#N/A</f>
        <v>#N/A</v>
      </c>
      <c r="T30" s="185" t="e">
        <f>SUM(C30,G30,K30,P30)</f>
        <v>#REF!</v>
      </c>
      <c r="U30" s="185" t="e">
        <f>SUM(D30,H30,L30,Q30)</f>
        <v>#REF!</v>
      </c>
      <c r="V30" s="180" t="e">
        <f>SUM(E30,I30,M30,R30)</f>
        <v>#REF!</v>
      </c>
      <c r="W30" s="180">
        <v>1</v>
      </c>
      <c r="X30" s="186">
        <v>65</v>
      </c>
    </row>
  </sheetData>
  <sheetProtection selectLockedCells="1" selectUnlockedCells="1"/>
  <mergeCells count="15">
    <mergeCell ref="A30:B30"/>
    <mergeCell ref="P3:S3"/>
    <mergeCell ref="C4:E4"/>
    <mergeCell ref="G4:I4"/>
    <mergeCell ref="K4:M4"/>
    <mergeCell ref="P4:R4"/>
    <mergeCell ref="A27:B27"/>
    <mergeCell ref="A13:B13"/>
    <mergeCell ref="A19:B19"/>
    <mergeCell ref="A22:B22"/>
    <mergeCell ref="T4:V4"/>
    <mergeCell ref="G3:J3"/>
    <mergeCell ref="C3:F3"/>
    <mergeCell ref="A3:A5"/>
    <mergeCell ref="B3:B5"/>
  </mergeCells>
  <phoneticPr fontId="56" type="noConversion"/>
  <pageMargins left="0.70833333333333337" right="0.70833333333333337" top="0.74791666666666667" bottom="0.74791666666666667" header="0.31527777777777777" footer="0.51180555555555551"/>
  <pageSetup paperSize="9" scale="55" firstPageNumber="0" orientation="landscape" horizontalDpi="300" verticalDpi="300" r:id="rId1"/>
  <headerFooter alignWithMargins="0">
    <oddHeader>&amp;C&amp;"Times New Roman,Normál"&amp;14Hegyeshalom Nagyközségi Önkormányzat
Kiadások kiemelt előirányzatonként és költségvetési szervenként 2017. év terv&amp;R&amp;"Times New Roman,Normál"&amp;12 4. melléklet Adatok: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J38"/>
  <sheetViews>
    <sheetView view="pageLayout" topLeftCell="A22" zoomScaleNormal="100" workbookViewId="0">
      <selection activeCell="H33" sqref="H33"/>
    </sheetView>
  </sheetViews>
  <sheetFormatPr defaultColWidth="8.5703125" defaultRowHeight="12.75"/>
  <cols>
    <col min="1" max="1" width="7.7109375" customWidth="1"/>
    <col min="2" max="2" width="55.28515625" customWidth="1"/>
    <col min="3" max="5" width="0" hidden="1" customWidth="1"/>
    <col min="6" max="6" width="12.7109375" customWidth="1"/>
    <col min="7" max="7" width="10.5703125" customWidth="1"/>
    <col min="8" max="8" width="15.5703125" customWidth="1"/>
    <col min="9" max="9" width="0" hidden="1" customWidth="1"/>
  </cols>
  <sheetData>
    <row r="1" spans="1:10" ht="20.100000000000001" customHeight="1">
      <c r="B1" s="848" t="s">
        <v>205</v>
      </c>
      <c r="C1" s="849" t="s">
        <v>1</v>
      </c>
      <c r="D1" s="849"/>
      <c r="E1" s="849"/>
      <c r="F1" s="849" t="s">
        <v>629</v>
      </c>
      <c r="G1" s="849"/>
      <c r="H1" s="849"/>
      <c r="I1" s="850" t="s">
        <v>206</v>
      </c>
    </row>
    <row r="2" spans="1:10" ht="20.100000000000001" customHeight="1">
      <c r="A2" s="187"/>
      <c r="B2" s="848"/>
      <c r="C2" s="188" t="s">
        <v>207</v>
      </c>
      <c r="D2" s="188" t="s">
        <v>208</v>
      </c>
      <c r="E2" s="188" t="s">
        <v>209</v>
      </c>
      <c r="F2" s="188" t="s">
        <v>207</v>
      </c>
      <c r="G2" s="188" t="s">
        <v>208</v>
      </c>
      <c r="H2" s="188" t="s">
        <v>209</v>
      </c>
      <c r="I2" s="850"/>
    </row>
    <row r="3" spans="1:10" ht="20.100000000000001" customHeight="1">
      <c r="A3" s="189"/>
      <c r="B3" s="190" t="s">
        <v>210</v>
      </c>
      <c r="C3" s="191"/>
      <c r="D3" s="192"/>
      <c r="E3" s="193"/>
      <c r="F3" s="194"/>
      <c r="G3" s="195"/>
      <c r="H3" s="193">
        <v>109169723</v>
      </c>
      <c r="I3" s="196">
        <f t="shared" ref="I3:I9" si="0">SUM(H3-E3)</f>
        <v>109169723</v>
      </c>
    </row>
    <row r="4" spans="1:10" ht="20.100000000000001" customHeight="1">
      <c r="A4" s="197"/>
      <c r="B4" s="198"/>
      <c r="C4" s="191"/>
      <c r="D4" s="192"/>
      <c r="E4" s="199"/>
      <c r="F4" s="191"/>
      <c r="G4" s="195"/>
      <c r="H4" s="199">
        <v>0</v>
      </c>
      <c r="I4" s="196">
        <f t="shared" si="0"/>
        <v>0</v>
      </c>
    </row>
    <row r="5" spans="1:10" ht="20.100000000000001" customHeight="1">
      <c r="A5" s="200"/>
      <c r="B5" s="201" t="s">
        <v>211</v>
      </c>
      <c r="C5" s="202"/>
      <c r="D5" s="203"/>
      <c r="E5" s="204"/>
      <c r="F5" s="205"/>
      <c r="G5" s="203"/>
      <c r="H5" s="204">
        <v>12877200</v>
      </c>
      <c r="I5" s="196">
        <f t="shared" si="0"/>
        <v>12877200</v>
      </c>
    </row>
    <row r="6" spans="1:10" ht="20.100000000000001" customHeight="1">
      <c r="A6" s="200"/>
      <c r="B6" s="201" t="s">
        <v>212</v>
      </c>
      <c r="C6" s="202"/>
      <c r="D6" s="203"/>
      <c r="E6" s="204"/>
      <c r="F6" s="205"/>
      <c r="G6" s="203"/>
      <c r="H6" s="204">
        <v>9184000</v>
      </c>
      <c r="I6" s="196">
        <f t="shared" si="0"/>
        <v>9184000</v>
      </c>
    </row>
    <row r="7" spans="1:10" ht="20.100000000000001" customHeight="1">
      <c r="A7" s="200"/>
      <c r="B7" s="201" t="s">
        <v>213</v>
      </c>
      <c r="C7" s="202"/>
      <c r="D7" s="203"/>
      <c r="E7" s="204"/>
      <c r="F7" s="205"/>
      <c r="G7" s="203"/>
      <c r="H7" s="204">
        <v>858567</v>
      </c>
      <c r="I7" s="196">
        <f t="shared" si="0"/>
        <v>858567</v>
      </c>
    </row>
    <row r="8" spans="1:10" ht="20.100000000000001" customHeight="1">
      <c r="A8" s="200"/>
      <c r="B8" s="201" t="s">
        <v>214</v>
      </c>
      <c r="C8" s="202"/>
      <c r="D8" s="203"/>
      <c r="E8" s="204"/>
      <c r="F8" s="205"/>
      <c r="G8" s="203"/>
      <c r="H8" s="204">
        <v>3670590</v>
      </c>
      <c r="I8" s="196">
        <f t="shared" si="0"/>
        <v>3670590</v>
      </c>
    </row>
    <row r="9" spans="1:10" ht="20.100000000000001" customHeight="1">
      <c r="A9" s="206"/>
      <c r="B9" s="190" t="s">
        <v>215</v>
      </c>
      <c r="C9" s="202"/>
      <c r="D9" s="203"/>
      <c r="E9" s="193">
        <f>SUM(E5:E8)</f>
        <v>0</v>
      </c>
      <c r="F9" s="205"/>
      <c r="G9" s="203"/>
      <c r="H9" s="193">
        <f>SUM(H5:H8)</f>
        <v>26590357</v>
      </c>
      <c r="I9" s="196">
        <f t="shared" si="0"/>
        <v>26590357</v>
      </c>
      <c r="J9" s="207"/>
    </row>
    <row r="10" spans="1:10" ht="20.100000000000001" customHeight="1">
      <c r="A10" s="206"/>
      <c r="B10" s="201" t="s">
        <v>216</v>
      </c>
      <c r="C10" s="202"/>
      <c r="D10" s="203"/>
      <c r="E10" s="193"/>
      <c r="F10" s="205"/>
      <c r="G10" s="203"/>
      <c r="H10" s="204">
        <v>10000800</v>
      </c>
      <c r="I10" s="196"/>
      <c r="J10" s="207"/>
    </row>
    <row r="11" spans="1:10" ht="20.100000000000001" customHeight="1">
      <c r="A11" s="206"/>
      <c r="B11" s="201" t="s">
        <v>217</v>
      </c>
      <c r="C11" s="202"/>
      <c r="D11" s="203"/>
      <c r="E11" s="193"/>
      <c r="F11" s="205"/>
      <c r="G11" s="203"/>
      <c r="H11" s="204">
        <v>907800</v>
      </c>
      <c r="I11" s="196"/>
      <c r="J11" s="207"/>
    </row>
    <row r="12" spans="1:10" ht="20.100000000000001" customHeight="1">
      <c r="A12" s="200"/>
      <c r="B12" s="198"/>
      <c r="C12" s="202"/>
      <c r="D12" s="203"/>
      <c r="E12" s="199"/>
      <c r="F12" s="205"/>
      <c r="G12" s="203"/>
      <c r="H12" s="199"/>
      <c r="I12" s="196">
        <f>SUM(H12-E12)</f>
        <v>0</v>
      </c>
    </row>
    <row r="13" spans="1:10" ht="20.100000000000001" customHeight="1">
      <c r="A13" s="200"/>
      <c r="B13" s="201" t="s">
        <v>218</v>
      </c>
      <c r="C13" s="202"/>
      <c r="D13" s="203"/>
      <c r="E13" s="204"/>
      <c r="F13" s="205"/>
      <c r="G13" s="203"/>
      <c r="H13" s="204"/>
      <c r="I13" s="196">
        <f>SUM(H13-E13)</f>
        <v>0</v>
      </c>
    </row>
    <row r="14" spans="1:10" ht="20.100000000000001" customHeight="1">
      <c r="A14" s="200"/>
      <c r="B14" s="201" t="s">
        <v>219</v>
      </c>
      <c r="C14" s="202"/>
      <c r="D14" s="203"/>
      <c r="E14" s="204"/>
      <c r="F14" s="205"/>
      <c r="G14" s="203"/>
      <c r="H14" s="199"/>
      <c r="I14" s="196">
        <f>SUM(H14-E14)</f>
        <v>0</v>
      </c>
    </row>
    <row r="15" spans="1:10" ht="20.100000000000001" customHeight="1">
      <c r="A15" s="208" t="s">
        <v>220</v>
      </c>
      <c r="B15" s="209" t="s">
        <v>221</v>
      </c>
      <c r="C15" s="210"/>
      <c r="D15" s="211"/>
      <c r="E15" s="212">
        <f>SUM(E9:E14)</f>
        <v>0</v>
      </c>
      <c r="F15" s="213">
        <f>SUM(F5:F14)</f>
        <v>0</v>
      </c>
      <c r="G15" s="211"/>
      <c r="H15" s="212">
        <f>H3+H9+H10+H11+H13</f>
        <v>146668680</v>
      </c>
      <c r="I15" s="212">
        <f>SUM(I9:I14)</f>
        <v>26590357</v>
      </c>
    </row>
    <row r="16" spans="1:10" ht="20.100000000000001" customHeight="1">
      <c r="A16" s="214"/>
      <c r="B16" s="190" t="s">
        <v>222</v>
      </c>
      <c r="C16" s="215"/>
      <c r="D16" s="216"/>
      <c r="E16" s="217"/>
      <c r="F16" s="205"/>
      <c r="G16" s="216"/>
      <c r="H16" s="217"/>
      <c r="I16" s="196">
        <f>SUM(H16-E16)</f>
        <v>0</v>
      </c>
    </row>
    <row r="17" spans="1:9" ht="20.100000000000001" customHeight="1">
      <c r="A17" s="214"/>
      <c r="B17" s="190" t="s">
        <v>617</v>
      </c>
      <c r="C17" s="218"/>
      <c r="D17" s="219"/>
      <c r="E17" s="220"/>
      <c r="F17" s="205"/>
      <c r="G17" s="221">
        <v>10.5</v>
      </c>
      <c r="H17" s="220">
        <v>51045750</v>
      </c>
      <c r="I17" s="196">
        <f>SUM(H17-E17)</f>
        <v>51045750</v>
      </c>
    </row>
    <row r="18" spans="1:9" ht="20.100000000000001" customHeight="1">
      <c r="A18" s="214"/>
      <c r="B18" s="201" t="s">
        <v>223</v>
      </c>
      <c r="C18" s="202"/>
      <c r="D18" s="203"/>
      <c r="E18" s="204"/>
      <c r="F18" s="205"/>
      <c r="G18" s="222">
        <v>7</v>
      </c>
      <c r="H18" s="204">
        <v>20433000</v>
      </c>
      <c r="I18" s="196">
        <f>SUM(H18-E18)</f>
        <v>20433000</v>
      </c>
    </row>
    <row r="19" spans="1:9" ht="20.100000000000001" customHeight="1">
      <c r="A19" s="214"/>
      <c r="B19" s="190" t="s">
        <v>224</v>
      </c>
      <c r="C19" s="202"/>
      <c r="D19" s="203"/>
      <c r="E19" s="204"/>
      <c r="F19" s="205"/>
      <c r="G19" s="223">
        <v>116.3</v>
      </c>
      <c r="H19" s="204">
        <v>11327620</v>
      </c>
      <c r="I19" s="196">
        <f>SUM(H19-E19)</f>
        <v>11327620</v>
      </c>
    </row>
    <row r="20" spans="1:9" ht="20.100000000000001" customHeight="1">
      <c r="A20" s="214"/>
      <c r="B20" s="190" t="s">
        <v>558</v>
      </c>
      <c r="C20" s="202"/>
      <c r="D20" s="203"/>
      <c r="E20" s="204"/>
      <c r="F20" s="205"/>
      <c r="G20" s="223"/>
      <c r="H20" s="224"/>
      <c r="I20" s="196"/>
    </row>
    <row r="21" spans="1:9" ht="20.100000000000001" customHeight="1">
      <c r="A21" s="214"/>
      <c r="B21" s="190" t="s">
        <v>618</v>
      </c>
      <c r="C21" s="202"/>
      <c r="D21" s="225"/>
      <c r="E21" s="226"/>
      <c r="F21" s="205"/>
      <c r="G21" s="227"/>
      <c r="H21" s="226"/>
      <c r="I21" s="196">
        <f>SUM(H21-E21)</f>
        <v>0</v>
      </c>
    </row>
    <row r="22" spans="1:9" ht="20.100000000000001" customHeight="1">
      <c r="A22" s="214"/>
      <c r="B22" s="228" t="s">
        <v>225</v>
      </c>
      <c r="C22" s="229"/>
      <c r="D22" s="203"/>
      <c r="E22" s="204"/>
      <c r="F22" s="205"/>
      <c r="G22" s="222"/>
      <c r="H22" s="204"/>
      <c r="I22" s="196">
        <f>SUM(H22-E22)</f>
        <v>0</v>
      </c>
    </row>
    <row r="23" spans="1:9" ht="20.100000000000001" customHeight="1">
      <c r="A23" s="214"/>
      <c r="B23" s="228" t="s">
        <v>226</v>
      </c>
      <c r="C23" s="229"/>
      <c r="D23" s="203"/>
      <c r="E23" s="204"/>
      <c r="F23" s="205"/>
      <c r="G23" s="222"/>
      <c r="H23" s="204"/>
      <c r="I23" s="196">
        <f>SUM(H23-E23)</f>
        <v>0</v>
      </c>
    </row>
    <row r="24" spans="1:9" ht="20.100000000000001" customHeight="1">
      <c r="A24" s="214"/>
      <c r="B24" s="190" t="s">
        <v>616</v>
      </c>
      <c r="C24" s="202"/>
      <c r="D24" s="225"/>
      <c r="E24" s="226"/>
      <c r="F24" s="205"/>
      <c r="G24" s="230">
        <v>1</v>
      </c>
      <c r="H24" s="226">
        <v>811600</v>
      </c>
      <c r="I24" s="196">
        <f>SUM(H24-E24)</f>
        <v>811600</v>
      </c>
    </row>
    <row r="25" spans="1:9" ht="20.100000000000001" customHeight="1">
      <c r="A25" s="214"/>
      <c r="B25" s="190" t="s">
        <v>559</v>
      </c>
      <c r="C25" s="202"/>
      <c r="D25" s="225"/>
      <c r="E25" s="231"/>
      <c r="F25" s="205"/>
      <c r="G25" s="230">
        <v>4</v>
      </c>
      <c r="H25" s="226">
        <v>1728000</v>
      </c>
      <c r="I25" s="196">
        <f>SUM(H25-E25)</f>
        <v>1728000</v>
      </c>
    </row>
    <row r="26" spans="1:9" ht="20.100000000000001" customHeight="1">
      <c r="A26" s="208" t="s">
        <v>227</v>
      </c>
      <c r="B26" s="209" t="s">
        <v>228</v>
      </c>
      <c r="C26" s="210"/>
      <c r="D26" s="232"/>
      <c r="E26" s="231">
        <f>SUM(E17:E24)</f>
        <v>0</v>
      </c>
      <c r="F26" s="233">
        <f>SUM(F17,F24)</f>
        <v>0</v>
      </c>
      <c r="G26" s="232"/>
      <c r="H26" s="231">
        <f>SUM(H17:H25)</f>
        <v>85345970</v>
      </c>
      <c r="I26" s="231">
        <f>SUM(I17:I24)</f>
        <v>83617970</v>
      </c>
    </row>
    <row r="27" spans="1:9" ht="20.100000000000001" customHeight="1">
      <c r="B27" s="234" t="s">
        <v>581</v>
      </c>
      <c r="C27" s="202"/>
      <c r="D27" s="203"/>
      <c r="E27" s="204"/>
      <c r="F27" s="205"/>
      <c r="G27" s="203">
        <v>5.75</v>
      </c>
      <c r="H27" s="204">
        <v>13662000</v>
      </c>
      <c r="I27" s="196">
        <f>SUM(H27-E27)</f>
        <v>13662000</v>
      </c>
    </row>
    <row r="28" spans="1:9" ht="20.100000000000001" customHeight="1">
      <c r="B28" s="234" t="s">
        <v>582</v>
      </c>
      <c r="C28" s="202"/>
      <c r="D28" s="203"/>
      <c r="E28" s="193"/>
      <c r="F28" s="205"/>
      <c r="G28" s="203"/>
      <c r="H28" s="193">
        <v>7982206</v>
      </c>
      <c r="I28" s="196">
        <f>SUM(H28-E28)</f>
        <v>7982206</v>
      </c>
    </row>
    <row r="29" spans="1:9" ht="20.100000000000001" customHeight="1">
      <c r="A29" s="235" t="s">
        <v>229</v>
      </c>
      <c r="B29" s="67" t="s">
        <v>230</v>
      </c>
      <c r="C29" s="236"/>
      <c r="D29" s="236"/>
      <c r="E29" s="236">
        <f>SUM(E27:E28)</f>
        <v>0</v>
      </c>
      <c r="F29" s="237"/>
      <c r="G29" s="236"/>
      <c r="H29" s="236">
        <f>SUM(H27:H28)</f>
        <v>21644206</v>
      </c>
      <c r="I29" s="236">
        <f>SUM(I27:I28)</f>
        <v>21644206</v>
      </c>
    </row>
    <row r="30" spans="1:9" ht="20.100000000000001" customHeight="1">
      <c r="B30" s="238" t="s">
        <v>231</v>
      </c>
      <c r="C30" s="239"/>
      <c r="D30" s="239"/>
      <c r="E30" s="141"/>
      <c r="F30" s="205"/>
      <c r="G30" s="239"/>
      <c r="H30" s="240">
        <v>0</v>
      </c>
      <c r="I30" s="196">
        <f>SUM(H30-E30)</f>
        <v>0</v>
      </c>
    </row>
    <row r="31" spans="1:9" ht="20.100000000000001" customHeight="1">
      <c r="B31" s="241" t="s">
        <v>560</v>
      </c>
      <c r="C31" s="239"/>
      <c r="D31" s="239"/>
      <c r="E31" s="142"/>
      <c r="F31" s="205"/>
      <c r="G31" s="239"/>
      <c r="H31" s="242">
        <v>0</v>
      </c>
      <c r="I31" s="196">
        <f>SUM(H31-E31)</f>
        <v>0</v>
      </c>
    </row>
    <row r="32" spans="1:9" ht="20.100000000000001" customHeight="1">
      <c r="B32" s="241" t="s">
        <v>232</v>
      </c>
      <c r="C32" s="239"/>
      <c r="D32" s="239"/>
      <c r="E32" s="142"/>
      <c r="F32" s="205"/>
      <c r="G32" s="239"/>
      <c r="H32" s="243">
        <v>16652000</v>
      </c>
      <c r="I32" s="196"/>
    </row>
    <row r="33" spans="1:9" ht="20.100000000000001" customHeight="1">
      <c r="A33" s="244" t="s">
        <v>233</v>
      </c>
      <c r="B33" s="209" t="s">
        <v>234</v>
      </c>
      <c r="C33" s="210"/>
      <c r="D33" s="211"/>
      <c r="E33" s="245">
        <f>SUM(E30:E31)</f>
        <v>0</v>
      </c>
      <c r="F33" s="246"/>
      <c r="G33" s="247"/>
      <c r="H33" s="248">
        <f>SUM(H30:H32)</f>
        <v>16652000</v>
      </c>
      <c r="I33" s="245">
        <f>SUM(I30:I31)</f>
        <v>0</v>
      </c>
    </row>
    <row r="34" spans="1:9" ht="20.100000000000001" customHeight="1">
      <c r="B34" s="238" t="s">
        <v>235</v>
      </c>
      <c r="C34" s="239"/>
      <c r="D34" s="239"/>
      <c r="E34" s="141"/>
      <c r="F34" s="30"/>
      <c r="G34" s="239"/>
      <c r="H34" s="249">
        <v>8037680</v>
      </c>
      <c r="I34" s="196">
        <f>SUM(H34-E34)</f>
        <v>8037680</v>
      </c>
    </row>
    <row r="35" spans="1:9" ht="20.100000000000001" customHeight="1">
      <c r="B35" s="250"/>
      <c r="C35" s="251"/>
      <c r="D35" s="239"/>
      <c r="E35" s="141"/>
      <c r="F35" s="30"/>
      <c r="G35" s="239"/>
      <c r="H35" s="240">
        <v>0</v>
      </c>
      <c r="I35" s="196">
        <f>SUM(H35-E35)</f>
        <v>0</v>
      </c>
    </row>
    <row r="36" spans="1:9" ht="20.100000000000001" customHeight="1">
      <c r="A36" s="252"/>
      <c r="B36" s="67"/>
      <c r="C36" s="253"/>
      <c r="D36" s="254"/>
      <c r="E36" s="142">
        <f>SUM(E34:E35)</f>
        <v>0</v>
      </c>
      <c r="F36" s="142"/>
      <c r="G36" s="254"/>
      <c r="H36" s="255"/>
      <c r="I36" s="142">
        <f>SUM(I34:I35)</f>
        <v>8037680</v>
      </c>
    </row>
    <row r="37" spans="1:9" ht="20.100000000000001" customHeight="1">
      <c r="A37" s="252"/>
      <c r="B37" s="67"/>
      <c r="C37" s="253"/>
      <c r="D37" s="66"/>
      <c r="E37" s="142"/>
      <c r="F37" s="142"/>
      <c r="G37" s="66"/>
      <c r="H37" s="142"/>
      <c r="I37" s="256">
        <f>SUM(H37-E37)</f>
        <v>0</v>
      </c>
    </row>
    <row r="38" spans="1:9" ht="20.100000000000001" customHeight="1">
      <c r="B38" s="257" t="s">
        <v>237</v>
      </c>
      <c r="C38" s="258"/>
      <c r="D38" s="258"/>
      <c r="E38" s="259">
        <f>SUM(E15,E26,E29,E33,E36,E37)</f>
        <v>0</v>
      </c>
      <c r="F38" s="260"/>
      <c r="G38" s="258"/>
      <c r="H38" s="261">
        <f>H15+H26+H29+H33+H34+H35</f>
        <v>278348536</v>
      </c>
      <c r="I38" s="259">
        <f>SUM(I15,I26,I29,I33,I36,I37)</f>
        <v>139890213</v>
      </c>
    </row>
  </sheetData>
  <sheetProtection selectLockedCells="1" selectUnlockedCells="1"/>
  <mergeCells count="4">
    <mergeCell ref="B1:B2"/>
    <mergeCell ref="C1:E1"/>
    <mergeCell ref="F1:H1"/>
    <mergeCell ref="I1:I2"/>
  </mergeCells>
  <phoneticPr fontId="56" type="noConversion"/>
  <pageMargins left="0.70833333333333337" right="0.70833333333333337" top="0.69236111111111109" bottom="0.74791666666666667" header="0.31527777777777777" footer="0.51180555555555551"/>
  <pageSetup paperSize="9" scale="87" firstPageNumber="0" orientation="portrait" horizontalDpi="300" verticalDpi="300" r:id="rId1"/>
  <headerFooter alignWithMargins="0">
    <oddHeader>&amp;L&amp;"Times New Roman,Normál"&amp;14Hegyeshalom Nagyközségi
Önkormányzat&amp;C&amp;"Times New Roman,Normál"&amp;14Állami támogatások 2021.év
&amp;R&amp;"Times New Roman,Normál"&amp;12 5. melléklet Adatok: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H80"/>
  <sheetViews>
    <sheetView view="pageLayout" topLeftCell="A23" zoomScaleNormal="100" workbookViewId="0">
      <selection activeCell="F62" sqref="F62"/>
    </sheetView>
  </sheetViews>
  <sheetFormatPr defaultColWidth="8.5703125" defaultRowHeight="20.25"/>
  <cols>
    <col min="1" max="1" width="8.85546875" style="262" customWidth="1"/>
    <col min="2" max="2" width="74.5703125" style="262" customWidth="1"/>
    <col min="3" max="5" width="0" hidden="1" customWidth="1"/>
    <col min="6" max="6" width="29.140625" style="262" customWidth="1"/>
    <col min="7" max="7" width="13.7109375" customWidth="1"/>
    <col min="8" max="8" width="10" customWidth="1"/>
  </cols>
  <sheetData>
    <row r="1" spans="1:7" ht="15" customHeight="1">
      <c r="A1" s="851" t="s">
        <v>127</v>
      </c>
      <c r="B1" s="852" t="s">
        <v>238</v>
      </c>
      <c r="C1" s="853" t="s">
        <v>1</v>
      </c>
      <c r="D1" s="853"/>
      <c r="E1" s="853"/>
      <c r="F1" s="854" t="s">
        <v>630</v>
      </c>
      <c r="G1" s="263" t="s">
        <v>239</v>
      </c>
    </row>
    <row r="2" spans="1:7" ht="13.5" customHeight="1">
      <c r="A2" s="851"/>
      <c r="B2" s="852"/>
      <c r="C2" s="853"/>
      <c r="D2" s="853"/>
      <c r="E2" s="853"/>
      <c r="F2" s="854"/>
      <c r="G2" s="264" t="s">
        <v>104</v>
      </c>
    </row>
    <row r="3" spans="1:7" ht="12.75" customHeight="1">
      <c r="A3" s="851"/>
      <c r="B3" s="852"/>
      <c r="C3" s="855" t="s">
        <v>101</v>
      </c>
      <c r="D3" s="855"/>
      <c r="E3" s="856" t="s">
        <v>6</v>
      </c>
      <c r="F3" s="854"/>
      <c r="G3" s="264" t="s">
        <v>108</v>
      </c>
    </row>
    <row r="4" spans="1:7" ht="37.5">
      <c r="A4" s="851"/>
      <c r="B4" s="852"/>
      <c r="C4" s="265" t="s">
        <v>240</v>
      </c>
      <c r="D4" s="265" t="s">
        <v>241</v>
      </c>
      <c r="E4" s="856"/>
      <c r="F4" s="854"/>
      <c r="G4" s="266" t="s">
        <v>242</v>
      </c>
    </row>
    <row r="5" spans="1:7" ht="24.95" customHeight="1">
      <c r="A5" s="267"/>
      <c r="B5" s="737" t="s">
        <v>243</v>
      </c>
      <c r="C5" s="31"/>
      <c r="D5" s="30"/>
      <c r="E5" s="269"/>
      <c r="F5" s="619"/>
      <c r="G5" s="7"/>
    </row>
    <row r="6" spans="1:7" ht="24.95" customHeight="1">
      <c r="A6" s="267"/>
      <c r="B6" s="293"/>
      <c r="C6" s="31"/>
      <c r="D6" s="30"/>
      <c r="E6" s="269"/>
      <c r="F6" s="619"/>
      <c r="G6" s="7"/>
    </row>
    <row r="7" spans="1:7" ht="24.95" customHeight="1">
      <c r="A7" s="271"/>
      <c r="B7" s="731" t="s">
        <v>639</v>
      </c>
      <c r="C7" s="141">
        <f>SUM(C5:C6)</f>
        <v>0</v>
      </c>
      <c r="D7" s="142">
        <f>SUM(D5:D6)</f>
        <v>0</v>
      </c>
      <c r="E7" s="141">
        <f>SUM(E5:E6)</f>
        <v>0</v>
      </c>
      <c r="F7" s="619">
        <v>100000000</v>
      </c>
      <c r="G7" s="31"/>
    </row>
    <row r="8" spans="1:7" ht="24.95" customHeight="1">
      <c r="A8" s="267"/>
      <c r="B8" s="272" t="s">
        <v>640</v>
      </c>
      <c r="C8" s="31"/>
      <c r="D8" s="30"/>
      <c r="E8" s="273"/>
      <c r="F8" s="619">
        <v>80000000</v>
      </c>
      <c r="G8" s="7"/>
    </row>
    <row r="9" spans="1:7" ht="24.95" hidden="1" customHeight="1">
      <c r="A9" s="267"/>
      <c r="B9" s="274"/>
      <c r="C9" s="31"/>
      <c r="D9" s="30"/>
      <c r="E9" s="273"/>
      <c r="F9" s="619"/>
      <c r="G9" s="7"/>
    </row>
    <row r="10" spans="1:7" ht="24.95" hidden="1" customHeight="1">
      <c r="A10" s="267"/>
      <c r="B10" s="274"/>
      <c r="C10" s="31"/>
      <c r="D10" s="30"/>
      <c r="E10" s="273"/>
      <c r="F10" s="619"/>
      <c r="G10" s="7"/>
    </row>
    <row r="11" spans="1:7" ht="24.95" hidden="1" customHeight="1">
      <c r="A11" s="267"/>
      <c r="B11" s="275"/>
      <c r="C11" s="31"/>
      <c r="D11" s="30"/>
      <c r="E11" s="273"/>
      <c r="F11" s="619"/>
      <c r="G11" s="7"/>
    </row>
    <row r="12" spans="1:7" ht="24.95" hidden="1" customHeight="1">
      <c r="A12" s="267"/>
      <c r="B12" s="268"/>
      <c r="C12" s="31"/>
      <c r="D12" s="30"/>
      <c r="E12" s="269"/>
      <c r="F12" s="619"/>
      <c r="G12" s="7"/>
    </row>
    <row r="13" spans="1:7" ht="24.95" hidden="1" customHeight="1">
      <c r="A13" s="267"/>
      <c r="B13" s="268"/>
      <c r="C13" s="31"/>
      <c r="D13" s="30"/>
      <c r="E13" s="269"/>
      <c r="F13" s="619"/>
      <c r="G13" s="7"/>
    </row>
    <row r="14" spans="1:7" ht="24.95" hidden="1" customHeight="1">
      <c r="A14" s="267"/>
      <c r="B14" s="275"/>
      <c r="C14" s="31"/>
      <c r="D14" s="30"/>
      <c r="E14" s="273"/>
      <c r="F14" s="619"/>
      <c r="G14" s="7"/>
    </row>
    <row r="15" spans="1:7" ht="24.95" hidden="1" customHeight="1">
      <c r="A15" s="267"/>
      <c r="B15" s="275"/>
      <c r="C15" s="31"/>
      <c r="D15" s="30"/>
      <c r="E15" s="273"/>
      <c r="F15" s="619"/>
      <c r="G15" s="7"/>
    </row>
    <row r="16" spans="1:7" ht="24.95" hidden="1" customHeight="1">
      <c r="A16" s="271"/>
      <c r="B16" s="275"/>
      <c r="C16" s="31"/>
      <c r="D16" s="30"/>
      <c r="E16" s="269"/>
      <c r="F16" s="619"/>
      <c r="G16" s="7"/>
    </row>
    <row r="17" spans="1:7" ht="24.95" hidden="1" customHeight="1">
      <c r="A17" s="267"/>
      <c r="B17" s="268"/>
      <c r="C17" s="31"/>
      <c r="D17" s="30"/>
      <c r="E17" s="273"/>
      <c r="F17" s="619"/>
      <c r="G17" s="7"/>
    </row>
    <row r="18" spans="1:7" ht="24.95" hidden="1" customHeight="1">
      <c r="A18" s="267"/>
      <c r="B18" s="276"/>
      <c r="C18" s="31"/>
      <c r="D18" s="30"/>
      <c r="E18" s="269"/>
      <c r="F18" s="619"/>
      <c r="G18" s="7"/>
    </row>
    <row r="19" spans="1:7" ht="24.95" hidden="1" customHeight="1">
      <c r="A19" s="267"/>
      <c r="B19" s="276"/>
      <c r="C19" s="31"/>
      <c r="D19" s="30"/>
      <c r="E19" s="269"/>
      <c r="F19" s="619"/>
      <c r="G19" s="7"/>
    </row>
    <row r="20" spans="1:7" ht="24.95" customHeight="1">
      <c r="A20" s="271"/>
      <c r="B20" s="268" t="s">
        <v>641</v>
      </c>
      <c r="C20" s="31"/>
      <c r="D20" s="30"/>
      <c r="E20" s="269"/>
      <c r="F20" s="619">
        <v>250000000</v>
      </c>
      <c r="G20" s="7"/>
    </row>
    <row r="21" spans="1:7" ht="24.95" customHeight="1">
      <c r="A21" s="267"/>
      <c r="B21" s="268" t="s">
        <v>642</v>
      </c>
      <c r="C21" s="31"/>
      <c r="D21" s="30"/>
      <c r="E21" s="269"/>
      <c r="F21" s="619">
        <v>4500000</v>
      </c>
      <c r="G21" s="7"/>
    </row>
    <row r="22" spans="1:7" ht="24.95" customHeight="1">
      <c r="A22" s="271"/>
      <c r="B22" s="277" t="s">
        <v>643</v>
      </c>
      <c r="C22" s="141">
        <f>SUM(C8:C21)</f>
        <v>0</v>
      </c>
      <c r="D22" s="142">
        <f>SUM(D8:D21)</f>
        <v>0</v>
      </c>
      <c r="E22" s="141">
        <f>SUM(E8:E21)</f>
        <v>0</v>
      </c>
      <c r="F22" s="619">
        <v>1052000</v>
      </c>
      <c r="G22" s="31"/>
    </row>
    <row r="23" spans="1:7" ht="24.95" customHeight="1">
      <c r="A23" s="267"/>
      <c r="B23" s="278" t="s">
        <v>644</v>
      </c>
      <c r="C23" s="31"/>
      <c r="D23" s="30"/>
      <c r="E23" s="273"/>
      <c r="F23" s="619">
        <v>10070309</v>
      </c>
      <c r="G23" s="7"/>
    </row>
    <row r="24" spans="1:7" ht="24.95" customHeight="1">
      <c r="A24" s="271"/>
      <c r="B24" s="268" t="s">
        <v>645</v>
      </c>
      <c r="C24" s="31"/>
      <c r="D24" s="30"/>
      <c r="E24" s="269"/>
      <c r="F24" s="619">
        <v>1500000</v>
      </c>
      <c r="G24" s="7"/>
    </row>
    <row r="25" spans="1:7" ht="24.95" customHeight="1">
      <c r="A25" s="271"/>
      <c r="B25" s="278"/>
      <c r="C25" s="279"/>
      <c r="D25" s="280"/>
      <c r="E25" s="281"/>
      <c r="F25" s="816"/>
      <c r="G25" s="7"/>
    </row>
    <row r="26" spans="1:7" ht="24.95" customHeight="1">
      <c r="A26" s="271"/>
      <c r="B26" s="812"/>
      <c r="C26" s="282"/>
      <c r="D26" s="283"/>
      <c r="E26" s="282"/>
      <c r="F26" s="619"/>
      <c r="G26" s="7"/>
    </row>
    <row r="27" spans="1:7" ht="24.95" customHeight="1">
      <c r="A27" s="271"/>
      <c r="B27" s="277"/>
      <c r="C27" s="141">
        <f>SUM(C23:C26)</f>
        <v>0</v>
      </c>
      <c r="D27" s="142">
        <f>SUM(D23:D26)</f>
        <v>0</v>
      </c>
      <c r="E27" s="141">
        <f>SUM(E23:E26)</f>
        <v>0</v>
      </c>
      <c r="F27" s="619"/>
      <c r="G27" s="31"/>
    </row>
    <row r="28" spans="1:7" ht="24.95" customHeight="1">
      <c r="A28" s="271"/>
      <c r="B28" s="277"/>
      <c r="C28" s="30"/>
      <c r="D28" s="31"/>
      <c r="E28" s="30"/>
      <c r="F28" s="619"/>
      <c r="G28" s="31"/>
    </row>
    <row r="29" spans="1:7" ht="24.95" customHeight="1">
      <c r="A29" s="271"/>
      <c r="B29" s="285" t="s">
        <v>627</v>
      </c>
      <c r="C29" s="30"/>
      <c r="D29" s="31"/>
      <c r="E29" s="30"/>
      <c r="F29" s="815">
        <f>SUM(F6:F28)</f>
        <v>447122309</v>
      </c>
      <c r="G29" s="31"/>
    </row>
    <row r="30" spans="1:7" ht="24.95" customHeight="1">
      <c r="A30" s="271"/>
      <c r="B30" s="277"/>
      <c r="C30" s="30"/>
      <c r="D30" s="31"/>
      <c r="E30" s="30"/>
      <c r="F30" s="619"/>
      <c r="G30" s="31"/>
    </row>
    <row r="31" spans="1:7" ht="24.95" customHeight="1">
      <c r="A31" s="271"/>
      <c r="B31" s="285" t="s">
        <v>244</v>
      </c>
      <c r="C31" s="30"/>
      <c r="D31" s="31"/>
      <c r="E31" s="30"/>
      <c r="F31" s="619"/>
      <c r="G31" s="31"/>
    </row>
    <row r="32" spans="1:7" ht="24.95" customHeight="1">
      <c r="A32" s="271"/>
      <c r="B32" s="277"/>
      <c r="C32" s="30"/>
      <c r="D32" s="31"/>
      <c r="E32" s="30"/>
      <c r="F32" s="619"/>
      <c r="G32" s="31"/>
    </row>
    <row r="33" spans="1:7" ht="24.95" hidden="1" customHeight="1">
      <c r="A33" s="271"/>
      <c r="B33" s="277"/>
      <c r="C33" s="30"/>
      <c r="D33" s="31"/>
      <c r="E33" s="30"/>
      <c r="F33" s="619"/>
      <c r="G33" s="31"/>
    </row>
    <row r="34" spans="1:7" ht="24.95" hidden="1" customHeight="1">
      <c r="A34" s="271"/>
      <c r="B34" s="268"/>
      <c r="C34" s="31"/>
      <c r="D34" s="30"/>
      <c r="E34" s="269"/>
      <c r="F34" s="619"/>
      <c r="G34" s="7"/>
    </row>
    <row r="35" spans="1:7" ht="24.95" hidden="1" customHeight="1">
      <c r="A35" s="271"/>
      <c r="B35" s="268"/>
      <c r="C35" s="31"/>
      <c r="D35" s="30"/>
      <c r="E35" s="269"/>
      <c r="F35" s="619"/>
      <c r="G35" s="7"/>
    </row>
    <row r="36" spans="1:7" ht="24.95" hidden="1" customHeight="1">
      <c r="A36" s="271"/>
      <c r="B36" s="268"/>
      <c r="C36" s="31"/>
      <c r="D36" s="30"/>
      <c r="E36" s="269"/>
      <c r="F36" s="619"/>
      <c r="G36" s="7"/>
    </row>
    <row r="37" spans="1:7" ht="24.95" hidden="1" customHeight="1">
      <c r="A37" s="271"/>
      <c r="B37" s="268"/>
      <c r="C37" s="31"/>
      <c r="D37" s="30"/>
      <c r="E37" s="269"/>
      <c r="F37" s="619"/>
      <c r="G37" s="7"/>
    </row>
    <row r="38" spans="1:7" ht="24.95" hidden="1" customHeight="1">
      <c r="A38" s="271"/>
      <c r="B38" s="268"/>
      <c r="C38" s="31"/>
      <c r="D38" s="30"/>
      <c r="E38" s="269"/>
      <c r="F38" s="619"/>
      <c r="G38" s="7"/>
    </row>
    <row r="39" spans="1:7" ht="24.95" customHeight="1">
      <c r="A39" s="271"/>
      <c r="B39" s="276" t="s">
        <v>646</v>
      </c>
      <c r="C39" s="286"/>
      <c r="D39" s="287"/>
      <c r="E39" s="286"/>
      <c r="F39" s="619">
        <v>45000000</v>
      </c>
      <c r="G39" s="7"/>
    </row>
    <row r="40" spans="1:7" ht="24.95" customHeight="1">
      <c r="A40" s="271"/>
      <c r="B40" s="288" t="s">
        <v>647</v>
      </c>
      <c r="C40" s="141"/>
      <c r="D40" s="142"/>
      <c r="E40" s="141"/>
      <c r="F40" s="619">
        <v>1900000</v>
      </c>
      <c r="G40" s="30"/>
    </row>
    <row r="41" spans="1:7" ht="24.95" customHeight="1">
      <c r="A41" s="271"/>
      <c r="B41" s="276" t="s">
        <v>648</v>
      </c>
      <c r="C41" s="30"/>
      <c r="D41" s="30"/>
      <c r="E41" s="269"/>
      <c r="F41" s="619">
        <v>500000</v>
      </c>
      <c r="G41" s="7"/>
    </row>
    <row r="42" spans="1:7" ht="24.95" customHeight="1">
      <c r="A42" s="271"/>
      <c r="B42" s="276" t="s">
        <v>649</v>
      </c>
      <c r="C42" s="30"/>
      <c r="D42" s="30"/>
      <c r="E42" s="269"/>
      <c r="F42" s="619">
        <v>9557957</v>
      </c>
      <c r="G42" s="7"/>
    </row>
    <row r="43" spans="1:7" ht="24.95" customHeight="1">
      <c r="A43" s="271"/>
      <c r="B43" s="277"/>
      <c r="C43" s="142"/>
      <c r="D43" s="142"/>
      <c r="E43" s="142"/>
      <c r="F43" s="619"/>
      <c r="G43" s="31"/>
    </row>
    <row r="44" spans="1:7" ht="24.95" customHeight="1">
      <c r="A44" s="271"/>
      <c r="B44" s="288"/>
      <c r="C44" s="142"/>
      <c r="D44" s="142"/>
      <c r="E44" s="289"/>
      <c r="F44" s="619"/>
      <c r="G44" s="31"/>
    </row>
    <row r="45" spans="1:7" ht="24.95" customHeight="1">
      <c r="A45" s="271"/>
      <c r="B45" s="288"/>
      <c r="C45" s="176"/>
      <c r="D45" s="176"/>
      <c r="E45" s="176"/>
      <c r="F45" s="619"/>
      <c r="G45" s="20"/>
    </row>
    <row r="46" spans="1:7" ht="24.95" customHeight="1">
      <c r="A46" s="271"/>
      <c r="B46" s="290"/>
      <c r="C46" s="291"/>
      <c r="D46" s="292"/>
      <c r="E46" s="269"/>
      <c r="F46" s="620"/>
      <c r="G46" s="7"/>
    </row>
    <row r="47" spans="1:7" ht="24.95" hidden="1" customHeight="1">
      <c r="A47" s="271"/>
      <c r="B47" s="293"/>
      <c r="C47" s="291"/>
      <c r="D47" s="292"/>
      <c r="E47" s="269"/>
      <c r="F47" s="620"/>
      <c r="G47" s="7"/>
    </row>
    <row r="48" spans="1:7" ht="24.95" hidden="1" customHeight="1">
      <c r="A48" s="271"/>
      <c r="B48" s="268"/>
      <c r="C48" s="291"/>
      <c r="D48" s="292"/>
      <c r="E48" s="269"/>
      <c r="F48" s="620"/>
      <c r="G48" s="7"/>
    </row>
    <row r="49" spans="1:7" ht="24.95" hidden="1" customHeight="1">
      <c r="A49" s="271"/>
      <c r="B49" s="276"/>
      <c r="C49" s="291"/>
      <c r="D49" s="292"/>
      <c r="E49" s="269"/>
      <c r="F49" s="620"/>
      <c r="G49" s="7"/>
    </row>
    <row r="50" spans="1:7" ht="24.95" hidden="1" customHeight="1">
      <c r="A50" s="271"/>
      <c r="B50" s="275"/>
      <c r="C50" s="291"/>
      <c r="D50" s="292"/>
      <c r="E50" s="269"/>
      <c r="F50" s="620"/>
      <c r="G50" s="7"/>
    </row>
    <row r="51" spans="1:7" ht="24.95" hidden="1" customHeight="1">
      <c r="A51" s="271"/>
      <c r="B51" s="268"/>
      <c r="C51" s="294"/>
      <c r="D51" s="295"/>
      <c r="E51" s="269"/>
      <c r="F51" s="620"/>
      <c r="G51" s="7"/>
    </row>
    <row r="52" spans="1:7" ht="24.95" hidden="1" customHeight="1">
      <c r="A52" s="271"/>
      <c r="B52" s="268"/>
      <c r="C52" s="294"/>
      <c r="D52" s="295"/>
      <c r="E52" s="269"/>
      <c r="F52" s="620"/>
      <c r="G52" s="7"/>
    </row>
    <row r="53" spans="1:7" ht="24.95" hidden="1" customHeight="1">
      <c r="A53" s="271"/>
      <c r="B53" s="268"/>
      <c r="C53" s="294"/>
      <c r="D53" s="295"/>
      <c r="E53" s="269"/>
      <c r="F53" s="620"/>
      <c r="G53" s="7"/>
    </row>
    <row r="54" spans="1:7" ht="24.95" hidden="1" customHeight="1">
      <c r="A54" s="271"/>
      <c r="B54" s="268"/>
      <c r="C54" s="294"/>
      <c r="D54" s="295"/>
      <c r="E54" s="269"/>
      <c r="F54" s="620"/>
      <c r="G54" s="7"/>
    </row>
    <row r="55" spans="1:7" ht="24.95" customHeight="1">
      <c r="A55" s="271"/>
      <c r="B55" s="268"/>
      <c r="C55" s="294"/>
      <c r="D55" s="295"/>
      <c r="E55" s="269"/>
      <c r="F55" s="620"/>
      <c r="G55" s="7"/>
    </row>
    <row r="56" spans="1:7" ht="24.95" customHeight="1">
      <c r="A56" s="271"/>
      <c r="B56" s="268"/>
      <c r="C56" s="294"/>
      <c r="D56" s="295"/>
      <c r="E56" s="269"/>
      <c r="F56" s="620"/>
      <c r="G56" s="7"/>
    </row>
    <row r="57" spans="1:7" ht="24.95" customHeight="1">
      <c r="A57" s="271"/>
      <c r="B57" s="268"/>
      <c r="C57" s="294"/>
      <c r="D57" s="295"/>
      <c r="E57" s="269"/>
      <c r="F57" s="620"/>
      <c r="G57" s="7"/>
    </row>
    <row r="58" spans="1:7" ht="24.95" customHeight="1">
      <c r="A58" s="271"/>
      <c r="B58" s="268"/>
      <c r="C58" s="294"/>
      <c r="D58" s="295"/>
      <c r="E58" s="269"/>
      <c r="F58" s="620"/>
      <c r="G58" s="7"/>
    </row>
    <row r="59" spans="1:7" ht="21.75" customHeight="1">
      <c r="A59" s="271"/>
      <c r="B59" s="732"/>
      <c r="C59" s="294"/>
      <c r="D59" s="295"/>
      <c r="E59" s="269"/>
      <c r="F59" s="621"/>
      <c r="G59" s="7"/>
    </row>
    <row r="60" spans="1:7" ht="34.5" customHeight="1">
      <c r="A60" s="271"/>
      <c r="B60" s="297" t="s">
        <v>245</v>
      </c>
      <c r="C60" s="298">
        <f>SUM(C46:C59)</f>
        <v>0</v>
      </c>
      <c r="D60" s="299">
        <f>SUM(D46:D59)</f>
        <v>0</v>
      </c>
      <c r="E60" s="298">
        <f>SUM(E46:E59)</f>
        <v>0</v>
      </c>
      <c r="F60" s="814">
        <f>SUM(F32:F59)</f>
        <v>56957957</v>
      </c>
      <c r="G60" s="294">
        <f>SUM(G46:G59)</f>
        <v>0</v>
      </c>
    </row>
    <row r="61" spans="1:7" ht="34.5" customHeight="1">
      <c r="A61" s="271"/>
      <c r="B61" s="296"/>
      <c r="C61" s="300"/>
      <c r="D61" s="301"/>
      <c r="E61" s="300"/>
      <c r="F61" s="620"/>
      <c r="G61" s="294"/>
    </row>
    <row r="62" spans="1:7" ht="34.5" customHeight="1">
      <c r="A62" s="271"/>
      <c r="B62" s="302" t="s">
        <v>635</v>
      </c>
      <c r="C62" s="303"/>
      <c r="D62" s="304"/>
      <c r="E62" s="303"/>
      <c r="F62" s="813">
        <f>F60+F29</f>
        <v>504080266</v>
      </c>
      <c r="G62" s="294"/>
    </row>
    <row r="63" spans="1:7" ht="34.5" customHeight="1">
      <c r="A63" s="271"/>
      <c r="B63" s="296"/>
      <c r="C63" s="300"/>
      <c r="D63" s="301"/>
      <c r="E63" s="300"/>
      <c r="F63" s="617"/>
      <c r="G63" s="294"/>
    </row>
    <row r="64" spans="1:7" ht="24.95" customHeight="1">
      <c r="A64" s="271"/>
      <c r="B64" s="284"/>
      <c r="C64" s="301"/>
      <c r="D64" s="301"/>
      <c r="E64" s="289"/>
      <c r="F64" s="618"/>
      <c r="G64" s="31"/>
    </row>
    <row r="65" spans="1:8" ht="24.95" customHeight="1">
      <c r="A65" s="271"/>
      <c r="B65" s="284"/>
      <c r="C65" s="301"/>
      <c r="D65" s="301"/>
      <c r="E65" s="289"/>
      <c r="F65" s="618"/>
      <c r="G65" s="31"/>
    </row>
    <row r="66" spans="1:8" ht="24.95" customHeight="1">
      <c r="A66" s="271"/>
      <c r="B66" s="284"/>
      <c r="C66" s="176">
        <f>SUM(C60,C64)</f>
        <v>0</v>
      </c>
      <c r="D66" s="176">
        <f>SUM(D60,D64)</f>
        <v>0</v>
      </c>
      <c r="E66" s="176">
        <f>SUM(E60,E64)</f>
        <v>0</v>
      </c>
      <c r="F66" s="616"/>
      <c r="G66" s="20"/>
    </row>
    <row r="67" spans="1:8" ht="24.95" customHeight="1">
      <c r="A67" s="271"/>
      <c r="B67" s="284"/>
      <c r="C67" s="141"/>
      <c r="D67" s="142"/>
      <c r="E67" s="305"/>
      <c r="F67" s="270"/>
      <c r="G67" s="31"/>
      <c r="H67" s="306"/>
    </row>
    <row r="68" spans="1:8" ht="24.95" customHeight="1">
      <c r="A68" s="271"/>
      <c r="B68" s="284"/>
      <c r="C68" s="141"/>
      <c r="D68" s="142"/>
      <c r="E68" s="305"/>
      <c r="F68" s="270"/>
      <c r="G68" s="31"/>
      <c r="H68" s="306"/>
    </row>
    <row r="69" spans="1:8" ht="24.95" customHeight="1">
      <c r="A69" s="271"/>
      <c r="B69" s="277"/>
      <c r="C69" s="31"/>
      <c r="D69" s="30"/>
      <c r="E69" s="269"/>
      <c r="F69" s="270"/>
      <c r="G69" s="19"/>
      <c r="H69" s="306"/>
    </row>
    <row r="70" spans="1:8" ht="24.95" customHeight="1">
      <c r="A70" s="271"/>
      <c r="B70" s="277"/>
      <c r="C70" s="31"/>
      <c r="D70" s="30"/>
      <c r="E70" s="269"/>
      <c r="F70" s="270"/>
      <c r="G70" s="19"/>
      <c r="H70" s="306"/>
    </row>
    <row r="71" spans="1:8" ht="24.95" customHeight="1">
      <c r="A71" s="271"/>
      <c r="B71" s="277"/>
      <c r="C71" s="31"/>
      <c r="D71" s="30"/>
      <c r="E71" s="269"/>
      <c r="F71" s="270"/>
      <c r="G71" s="19"/>
      <c r="H71" s="306"/>
    </row>
    <row r="72" spans="1:8" ht="24.95" customHeight="1">
      <c r="A72" s="271"/>
      <c r="B72" s="284"/>
      <c r="C72" s="141">
        <f>SUM(C69:C71)</f>
        <v>0</v>
      </c>
      <c r="D72" s="142">
        <f>SUM(D69:D71)</f>
        <v>0</v>
      </c>
      <c r="E72" s="141">
        <f>SUM(E69:E71)</f>
        <v>0</v>
      </c>
      <c r="F72" s="270"/>
      <c r="G72" s="31"/>
      <c r="H72" s="306"/>
    </row>
    <row r="73" spans="1:8" ht="24.95" customHeight="1">
      <c r="A73" s="271"/>
      <c r="B73" s="284"/>
      <c r="C73" s="176">
        <f>SUM(C67:C68,C72)</f>
        <v>0</v>
      </c>
      <c r="D73" s="176">
        <f>SUM(D67:D68,D72)</f>
        <v>0</v>
      </c>
      <c r="E73" s="176">
        <f>SUM(E67:E68,E72)</f>
        <v>0</v>
      </c>
      <c r="F73" s="270"/>
      <c r="G73" s="20"/>
      <c r="H73" s="306"/>
    </row>
    <row r="74" spans="1:8" ht="24.95" customHeight="1">
      <c r="A74" s="284"/>
      <c r="B74" s="307"/>
      <c r="C74" s="308">
        <f>SUM(C73,C66,C45)</f>
        <v>0</v>
      </c>
      <c r="D74" s="309">
        <f>SUM(D73,D66,D45)</f>
        <v>0</v>
      </c>
      <c r="E74" s="308">
        <f>SUM(E73,E66,E45)</f>
        <v>0</v>
      </c>
      <c r="F74" s="310"/>
      <c r="G74" s="311"/>
    </row>
    <row r="75" spans="1:8" ht="24.95" customHeight="1">
      <c r="G75" s="312"/>
    </row>
    <row r="76" spans="1:8" ht="24.95" customHeight="1">
      <c r="G76" s="313"/>
    </row>
    <row r="77" spans="1:8">
      <c r="G77" s="214"/>
    </row>
    <row r="78" spans="1:8">
      <c r="G78" s="214"/>
    </row>
    <row r="79" spans="1:8">
      <c r="G79" s="214"/>
    </row>
    <row r="80" spans="1:8">
      <c r="G80" s="214"/>
    </row>
  </sheetData>
  <sheetProtection selectLockedCells="1" selectUnlockedCells="1"/>
  <mergeCells count="6">
    <mergeCell ref="A1:A4"/>
    <mergeCell ref="B1:B4"/>
    <mergeCell ref="C1:E2"/>
    <mergeCell ref="F1:F4"/>
    <mergeCell ref="C3:D3"/>
    <mergeCell ref="E3:E4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58" firstPageNumber="0" orientation="portrait" horizontalDpi="300" verticalDpi="300" r:id="rId1"/>
  <headerFooter alignWithMargins="0">
    <oddHeader>&amp;L&amp;"Times New Roman,Normál"&amp;14Hegyeshalom Nagyközségi Önkormányzat &amp;C&amp;"Times New Roman,Normál"&amp;14Felhalmozási Kiadások
2021.
 terv&amp;R&amp;"Arial CE,Normál"6. melléklet Adatok: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54"/>
  <sheetViews>
    <sheetView view="pageLayout" topLeftCell="A8" zoomScaleNormal="100" workbookViewId="0">
      <selection activeCell="F43" sqref="F43"/>
    </sheetView>
  </sheetViews>
  <sheetFormatPr defaultColWidth="8.5703125" defaultRowHeight="18"/>
  <cols>
    <col min="1" max="1" width="7.42578125" style="314" customWidth="1"/>
    <col min="2" max="2" width="60" style="314" customWidth="1"/>
    <col min="3" max="5" width="0" style="314" hidden="1" customWidth="1"/>
    <col min="6" max="6" width="29.140625" style="314" customWidth="1"/>
    <col min="7" max="7" width="19.85546875" style="314" customWidth="1"/>
  </cols>
  <sheetData>
    <row r="1" spans="1:7" ht="18.75">
      <c r="A1" s="857" t="s">
        <v>127</v>
      </c>
      <c r="B1" s="315"/>
      <c r="C1" s="858" t="s">
        <v>1</v>
      </c>
      <c r="D1" s="858"/>
      <c r="E1" s="858"/>
      <c r="F1" s="316"/>
      <c r="G1" s="317" t="s">
        <v>239</v>
      </c>
    </row>
    <row r="2" spans="1:7" ht="18.75">
      <c r="A2" s="857"/>
      <c r="B2" s="318" t="s">
        <v>246</v>
      </c>
      <c r="C2" s="858"/>
      <c r="D2" s="858"/>
      <c r="E2" s="858"/>
      <c r="F2" s="319" t="s">
        <v>629</v>
      </c>
      <c r="G2" s="132" t="s">
        <v>247</v>
      </c>
    </row>
    <row r="3" spans="1:7" ht="18.75">
      <c r="A3" s="857"/>
      <c r="B3" s="320"/>
      <c r="C3" s="321" t="s">
        <v>4</v>
      </c>
      <c r="D3" s="321" t="s">
        <v>5</v>
      </c>
      <c r="E3" s="322" t="s">
        <v>6</v>
      </c>
      <c r="F3" s="321" t="s">
        <v>107</v>
      </c>
      <c r="G3" s="132" t="s">
        <v>242</v>
      </c>
    </row>
    <row r="4" spans="1:7" ht="18.75">
      <c r="A4" s="323"/>
      <c r="B4" s="324"/>
      <c r="C4" s="321"/>
      <c r="D4" s="321"/>
      <c r="E4" s="325"/>
      <c r="F4" s="321"/>
      <c r="G4" s="132"/>
    </row>
    <row r="5" spans="1:7" ht="18.75">
      <c r="A5" s="326"/>
      <c r="B5" s="326"/>
      <c r="C5" s="327"/>
      <c r="D5" s="328"/>
      <c r="E5" s="329"/>
      <c r="F5" s="330"/>
      <c r="G5" s="148"/>
    </row>
    <row r="6" spans="1:7" ht="18.75">
      <c r="A6" s="326"/>
      <c r="B6" s="326"/>
      <c r="C6" s="327"/>
      <c r="D6" s="328"/>
      <c r="E6" s="329"/>
      <c r="F6" s="330"/>
      <c r="G6" s="148"/>
    </row>
    <row r="7" spans="1:7" ht="18.75">
      <c r="A7" s="326"/>
      <c r="B7" s="326" t="s">
        <v>622</v>
      </c>
      <c r="C7" s="327"/>
      <c r="D7" s="328"/>
      <c r="E7" s="329"/>
      <c r="F7" s="331">
        <v>12032452</v>
      </c>
      <c r="G7" s="148"/>
    </row>
    <row r="8" spans="1:7" ht="18.75">
      <c r="A8" s="326"/>
      <c r="B8" s="326"/>
      <c r="C8" s="327"/>
      <c r="D8" s="328"/>
      <c r="E8" s="329"/>
      <c r="F8" s="330"/>
      <c r="G8" s="332"/>
    </row>
    <row r="9" spans="1:7" ht="18.75">
      <c r="A9" s="326"/>
      <c r="B9" s="333" t="s">
        <v>248</v>
      </c>
      <c r="C9" s="327"/>
      <c r="D9" s="328"/>
      <c r="E9" s="329"/>
      <c r="F9" s="331">
        <v>3600000</v>
      </c>
      <c r="G9" s="148"/>
    </row>
    <row r="10" spans="1:7" ht="18.75">
      <c r="A10" s="326"/>
      <c r="B10" s="333"/>
      <c r="C10" s="327"/>
      <c r="D10" s="328"/>
      <c r="E10" s="329"/>
      <c r="F10" s="330"/>
      <c r="G10" s="148"/>
    </row>
    <row r="11" spans="1:7" ht="18.75">
      <c r="A11" s="334"/>
      <c r="B11" s="333" t="s">
        <v>619</v>
      </c>
      <c r="C11" s="327"/>
      <c r="D11" s="328"/>
      <c r="E11" s="329"/>
      <c r="F11" s="331">
        <v>6715352</v>
      </c>
      <c r="G11" s="336"/>
    </row>
    <row r="12" spans="1:7" ht="18.75">
      <c r="A12" s="334"/>
      <c r="B12" s="335"/>
      <c r="C12" s="327"/>
      <c r="D12" s="328"/>
      <c r="E12" s="329"/>
      <c r="F12" s="330"/>
      <c r="G12" s="336"/>
    </row>
    <row r="13" spans="1:7" ht="18.75">
      <c r="A13" s="334"/>
      <c r="B13" s="333" t="s">
        <v>625</v>
      </c>
      <c r="C13" s="327"/>
      <c r="D13" s="328"/>
      <c r="E13" s="329"/>
      <c r="F13" s="331">
        <v>2415000</v>
      </c>
      <c r="G13" s="336"/>
    </row>
    <row r="14" spans="1:7" ht="18.75">
      <c r="A14" s="334"/>
      <c r="B14" s="333"/>
      <c r="C14" s="327"/>
      <c r="D14" s="328"/>
      <c r="E14" s="329"/>
      <c r="F14" s="331"/>
      <c r="G14" s="148"/>
    </row>
    <row r="15" spans="1:7" ht="18.75">
      <c r="A15" s="492" t="s">
        <v>27</v>
      </c>
      <c r="B15" s="335" t="s">
        <v>626</v>
      </c>
      <c r="C15" s="327"/>
      <c r="D15" s="328"/>
      <c r="E15" s="329"/>
      <c r="F15" s="330">
        <f>SUM(F5:F14)</f>
        <v>24762804</v>
      </c>
      <c r="G15" s="148"/>
    </row>
    <row r="16" spans="1:7" ht="18.75">
      <c r="A16" s="335"/>
      <c r="B16" s="335"/>
      <c r="C16" s="332">
        <f>SUM(C5:C14)</f>
        <v>0</v>
      </c>
      <c r="D16" s="337">
        <f>SUM(D5:D14)</f>
        <v>0</v>
      </c>
      <c r="E16" s="332">
        <f>SUM(E5:E14)</f>
        <v>0</v>
      </c>
      <c r="F16" s="8"/>
      <c r="G16" s="337"/>
    </row>
    <row r="17" spans="1:7" ht="18.75">
      <c r="A17" s="326"/>
      <c r="B17" s="326" t="s">
        <v>249</v>
      </c>
      <c r="C17" s="338"/>
      <c r="D17" s="338"/>
      <c r="E17" s="329"/>
      <c r="F17" s="331">
        <v>1104000</v>
      </c>
      <c r="G17" s="148"/>
    </row>
    <row r="18" spans="1:7" ht="18.75">
      <c r="A18" s="326"/>
      <c r="B18" s="326"/>
      <c r="C18" s="338"/>
      <c r="D18" s="338"/>
      <c r="E18" s="329"/>
      <c r="F18" s="331"/>
      <c r="G18" s="148"/>
    </row>
    <row r="19" spans="1:7" ht="18.75">
      <c r="A19" s="326"/>
      <c r="B19" s="326" t="s">
        <v>561</v>
      </c>
      <c r="C19" s="338"/>
      <c r="D19" s="338"/>
      <c r="E19" s="329"/>
      <c r="F19" s="331">
        <v>4000000</v>
      </c>
      <c r="G19" s="148"/>
    </row>
    <row r="20" spans="1:7" ht="18.75">
      <c r="A20" s="326"/>
      <c r="B20" s="326"/>
      <c r="C20" s="338"/>
      <c r="D20" s="338"/>
      <c r="E20" s="329"/>
      <c r="F20" s="331"/>
      <c r="G20" s="148"/>
    </row>
    <row r="21" spans="1:7" ht="18.75">
      <c r="A21" s="326"/>
      <c r="B21" s="326" t="s">
        <v>620</v>
      </c>
      <c r="C21" s="338"/>
      <c r="D21" s="338"/>
      <c r="E21" s="329"/>
      <c r="F21" s="331">
        <v>11790000</v>
      </c>
      <c r="G21" s="148"/>
    </row>
    <row r="22" spans="1:7" ht="18.75">
      <c r="A22" s="326"/>
      <c r="B22" s="326"/>
      <c r="C22" s="329"/>
      <c r="D22" s="338"/>
      <c r="E22" s="329"/>
      <c r="F22" s="331"/>
      <c r="G22" s="148"/>
    </row>
    <row r="23" spans="1:7" ht="18.75">
      <c r="A23" s="335" t="s">
        <v>66</v>
      </c>
      <c r="B23" s="335" t="s">
        <v>250</v>
      </c>
      <c r="C23" s="332">
        <f>SUM(C17:C22)</f>
        <v>0</v>
      </c>
      <c r="D23" s="337">
        <f>SUM(D17:D22)</f>
        <v>0</v>
      </c>
      <c r="E23" s="332">
        <f>SUM(E17:E22)</f>
        <v>0</v>
      </c>
      <c r="F23" s="8">
        <f>SUM(F16:F22)</f>
        <v>16894000</v>
      </c>
      <c r="G23" s="337"/>
    </row>
    <row r="24" spans="1:7" ht="18.75" hidden="1">
      <c r="A24" s="326"/>
      <c r="B24" s="326"/>
      <c r="C24" s="329"/>
      <c r="D24" s="338"/>
      <c r="E24" s="329"/>
      <c r="F24" s="330"/>
      <c r="G24" s="148"/>
    </row>
    <row r="25" spans="1:7" ht="18.75" hidden="1">
      <c r="A25" s="333"/>
      <c r="B25" s="333"/>
      <c r="C25" s="329"/>
      <c r="D25" s="338"/>
      <c r="E25" s="329"/>
      <c r="F25" s="330"/>
      <c r="G25" s="148"/>
    </row>
    <row r="26" spans="1:7" ht="18.75" hidden="1">
      <c r="A26" s="326"/>
      <c r="B26" s="326"/>
      <c r="C26" s="329"/>
      <c r="D26" s="338"/>
      <c r="E26" s="329"/>
      <c r="F26" s="330"/>
      <c r="G26" s="148"/>
    </row>
    <row r="27" spans="1:7" ht="18.75" hidden="1">
      <c r="A27" s="326"/>
      <c r="B27" s="326"/>
      <c r="C27" s="329"/>
      <c r="D27" s="338"/>
      <c r="E27" s="329"/>
      <c r="F27" s="330"/>
      <c r="G27" s="148"/>
    </row>
    <row r="28" spans="1:7" ht="18.75" hidden="1">
      <c r="A28" s="326"/>
      <c r="B28" s="326"/>
      <c r="C28" s="329"/>
      <c r="D28" s="338"/>
      <c r="E28" s="329"/>
      <c r="F28" s="330"/>
      <c r="G28" s="148"/>
    </row>
    <row r="29" spans="1:7" ht="18.75" hidden="1">
      <c r="A29" s="326"/>
      <c r="B29" s="326"/>
      <c r="C29" s="329"/>
      <c r="D29" s="338"/>
      <c r="E29" s="329"/>
      <c r="F29" s="330"/>
      <c r="G29" s="148"/>
    </row>
    <row r="30" spans="1:7" ht="18.75" hidden="1">
      <c r="A30" s="326"/>
      <c r="B30" s="326"/>
      <c r="C30" s="329"/>
      <c r="D30" s="338"/>
      <c r="E30" s="329"/>
      <c r="F30" s="330"/>
      <c r="G30" s="148"/>
    </row>
    <row r="31" spans="1:7" ht="18.75" hidden="1">
      <c r="A31" s="326"/>
      <c r="B31" s="326"/>
      <c r="C31" s="329"/>
      <c r="D31" s="338"/>
      <c r="E31" s="329"/>
      <c r="F31" s="330"/>
      <c r="G31" s="148"/>
    </row>
    <row r="32" spans="1:7" ht="18.75" hidden="1">
      <c r="A32" s="326"/>
      <c r="B32" s="326"/>
      <c r="C32" s="329"/>
      <c r="D32" s="338"/>
      <c r="E32" s="329"/>
      <c r="F32" s="330"/>
      <c r="G32" s="148"/>
    </row>
    <row r="33" spans="1:7" ht="18.75" hidden="1">
      <c r="A33" s="326"/>
      <c r="B33" s="326"/>
      <c r="C33" s="329"/>
      <c r="D33" s="338"/>
      <c r="E33" s="329"/>
      <c r="F33" s="330"/>
      <c r="G33" s="148"/>
    </row>
    <row r="34" spans="1:7" ht="18.75" hidden="1">
      <c r="A34" s="326"/>
      <c r="B34" s="326"/>
      <c r="C34" s="329"/>
      <c r="D34" s="338"/>
      <c r="E34" s="329"/>
      <c r="F34" s="330"/>
      <c r="G34" s="148"/>
    </row>
    <row r="35" spans="1:7" ht="18.75" hidden="1">
      <c r="A35" s="326"/>
      <c r="B35" s="339"/>
      <c r="C35" s="329"/>
      <c r="D35" s="338"/>
      <c r="E35" s="329"/>
      <c r="F35" s="330"/>
      <c r="G35" s="148"/>
    </row>
    <row r="36" spans="1:7" ht="18.75" hidden="1">
      <c r="A36" s="326"/>
      <c r="B36" s="339"/>
      <c r="C36" s="329"/>
      <c r="D36" s="338"/>
      <c r="E36" s="329"/>
      <c r="F36" s="330"/>
      <c r="G36" s="148"/>
    </row>
    <row r="37" spans="1:7" ht="18.75" hidden="1">
      <c r="A37" s="326"/>
      <c r="B37" s="326"/>
      <c r="C37" s="329"/>
      <c r="D37" s="338"/>
      <c r="E37" s="329"/>
      <c r="F37" s="330"/>
      <c r="G37" s="148"/>
    </row>
    <row r="38" spans="1:7" ht="18.75" hidden="1">
      <c r="A38" s="326"/>
      <c r="B38" s="326"/>
      <c r="C38" s="329"/>
      <c r="D38" s="338"/>
      <c r="E38" s="329"/>
      <c r="F38" s="330"/>
      <c r="G38" s="148"/>
    </row>
    <row r="39" spans="1:7" ht="18.75">
      <c r="A39" s="326"/>
      <c r="B39" s="326"/>
      <c r="C39" s="329"/>
      <c r="D39" s="338"/>
      <c r="E39" s="329"/>
      <c r="F39" s="330"/>
      <c r="G39" s="148"/>
    </row>
    <row r="40" spans="1:7" ht="18.75">
      <c r="A40" s="811" t="s">
        <v>667</v>
      </c>
      <c r="B40" s="811" t="s">
        <v>668</v>
      </c>
      <c r="C40" s="329"/>
      <c r="D40" s="338"/>
      <c r="E40" s="329"/>
      <c r="F40" s="330">
        <v>74376837</v>
      </c>
      <c r="G40" s="148"/>
    </row>
    <row r="41" spans="1:7" ht="18.75">
      <c r="A41" s="326"/>
      <c r="B41" s="326"/>
      <c r="C41" s="329"/>
      <c r="D41" s="338"/>
      <c r="E41" s="329"/>
      <c r="F41" s="330"/>
      <c r="G41" s="148"/>
    </row>
    <row r="42" spans="1:7" ht="18.75">
      <c r="A42" s="811" t="s">
        <v>621</v>
      </c>
      <c r="B42" s="340" t="s">
        <v>251</v>
      </c>
      <c r="C42" s="329"/>
      <c r="D42" s="338"/>
      <c r="E42" s="329"/>
      <c r="F42" s="330">
        <v>122181150</v>
      </c>
      <c r="G42" s="148"/>
    </row>
    <row r="43" spans="1:7" ht="18.75">
      <c r="A43" s="326"/>
      <c r="B43" s="341"/>
      <c r="C43" s="329"/>
      <c r="D43" s="338"/>
      <c r="E43" s="329"/>
      <c r="F43" s="330"/>
      <c r="G43" s="148"/>
    </row>
    <row r="44" spans="1:7" ht="18.75">
      <c r="A44" s="326"/>
      <c r="B44" s="326"/>
      <c r="C44" s="329"/>
      <c r="D44" s="338"/>
      <c r="E44" s="329"/>
      <c r="F44" s="330"/>
      <c r="G44" s="148"/>
    </row>
    <row r="45" spans="1:7" ht="18.75">
      <c r="A45" s="326"/>
      <c r="B45" s="326"/>
      <c r="C45" s="329"/>
      <c r="D45" s="338"/>
      <c r="E45" s="329"/>
      <c r="F45" s="330"/>
      <c r="G45" s="148"/>
    </row>
    <row r="46" spans="1:7" ht="18.75">
      <c r="A46" s="326"/>
      <c r="B46" s="326"/>
      <c r="C46" s="329"/>
      <c r="D46" s="338"/>
      <c r="E46" s="329"/>
      <c r="F46" s="330"/>
      <c r="G46" s="148"/>
    </row>
    <row r="47" spans="1:7" ht="18.75">
      <c r="A47" s="326"/>
      <c r="B47" s="326"/>
      <c r="C47" s="329"/>
      <c r="D47" s="338"/>
      <c r="E47" s="329"/>
      <c r="F47" s="330"/>
      <c r="G47" s="148"/>
    </row>
    <row r="48" spans="1:7" ht="18.75">
      <c r="A48" s="335"/>
      <c r="B48" s="335"/>
      <c r="C48" s="332">
        <f>SUM(C24:C47)</f>
        <v>0</v>
      </c>
      <c r="D48" s="337">
        <f>SUM(D24:D47)</f>
        <v>0</v>
      </c>
      <c r="E48" s="332">
        <f>SUM(E24:E47)</f>
        <v>0</v>
      </c>
      <c r="F48" s="21"/>
      <c r="G48" s="337"/>
    </row>
    <row r="49" spans="1:7" ht="18.75">
      <c r="A49" s="326"/>
      <c r="B49" s="326"/>
      <c r="C49" s="338"/>
      <c r="D49" s="338"/>
      <c r="E49" s="338"/>
      <c r="F49" s="330"/>
      <c r="G49" s="148"/>
    </row>
    <row r="50" spans="1:7" ht="18.75">
      <c r="A50" s="326"/>
      <c r="B50" s="326"/>
      <c r="C50" s="338"/>
      <c r="D50" s="338"/>
      <c r="E50" s="338"/>
      <c r="F50" s="330"/>
      <c r="G50" s="148"/>
    </row>
    <row r="51" spans="1:7" ht="18.75">
      <c r="A51" s="326"/>
      <c r="B51" s="326"/>
      <c r="C51" s="338"/>
      <c r="D51" s="338"/>
      <c r="E51" s="338"/>
      <c r="F51" s="330"/>
      <c r="G51" s="148"/>
    </row>
    <row r="52" spans="1:7" ht="18.75">
      <c r="A52" s="335"/>
      <c r="B52" s="335"/>
      <c r="C52" s="337">
        <f>SUM(C49:C51)</f>
        <v>0</v>
      </c>
      <c r="D52" s="337">
        <f>SUM(D49:D51)</f>
        <v>0</v>
      </c>
      <c r="E52" s="337">
        <f>SUM(E49:E51)</f>
        <v>0</v>
      </c>
      <c r="F52" s="8"/>
      <c r="G52" s="337"/>
    </row>
    <row r="53" spans="1:7" ht="18.75">
      <c r="A53" s="326"/>
      <c r="B53" s="326"/>
      <c r="C53" s="333"/>
      <c r="D53" s="333"/>
      <c r="E53" s="333"/>
      <c r="F53" s="342"/>
      <c r="G53" s="148"/>
    </row>
    <row r="54" spans="1:7" ht="18.75">
      <c r="A54" s="343"/>
      <c r="B54" s="343" t="s">
        <v>252</v>
      </c>
      <c r="C54" s="186">
        <f>SUM(C52,C48,C23,C16,C4)</f>
        <v>0</v>
      </c>
      <c r="D54" s="186">
        <f>SUM(D52,D48,D23,D16,D4)</f>
        <v>0</v>
      </c>
      <c r="E54" s="186">
        <f>SUM(E52,E48,E23,E16,E4)</f>
        <v>0</v>
      </c>
      <c r="F54" s="186">
        <f>F15+F23+F42+F40</f>
        <v>238214791</v>
      </c>
      <c r="G54" s="186"/>
    </row>
  </sheetData>
  <sheetProtection selectLockedCells="1" selectUnlockedCells="1"/>
  <mergeCells count="2">
    <mergeCell ref="A1:A3"/>
    <mergeCell ref="C1:E2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75" firstPageNumber="0" orientation="portrait" horizontalDpi="300" verticalDpi="300" r:id="rId1"/>
  <headerFooter alignWithMargins="0">
    <oddHeader>&amp;L&amp;"Times New Roman,Normál"&amp;14Hegyeshalom Nagyközségi
Önkormányzat&amp;C&amp;"Times New Roman,Normál"&amp;14Pénzeszköz átadás
2021.évi terv&amp;R&amp;"Times New Roman,Normál"&amp;12 7.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3:K38"/>
  <sheetViews>
    <sheetView view="pageLayout" zoomScaleNormal="100" workbookViewId="0">
      <selection activeCell="F3" sqref="F3:J3"/>
    </sheetView>
  </sheetViews>
  <sheetFormatPr defaultColWidth="8.5703125" defaultRowHeight="12.75"/>
  <cols>
    <col min="1" max="1" width="6.85546875" customWidth="1"/>
    <col min="2" max="2" width="54" customWidth="1"/>
    <col min="3" max="5" width="0" hidden="1" customWidth="1"/>
    <col min="6" max="6" width="14.7109375" customWidth="1"/>
    <col min="7" max="8" width="0" hidden="1" customWidth="1"/>
    <col min="9" max="9" width="14.7109375" customWidth="1"/>
    <col min="10" max="10" width="15.7109375" customWidth="1"/>
    <col min="11" max="11" width="9.5703125" customWidth="1"/>
  </cols>
  <sheetData>
    <row r="3" spans="1:11" ht="15" customHeight="1">
      <c r="A3" s="859" t="s">
        <v>127</v>
      </c>
      <c r="B3" s="344"/>
      <c r="C3" s="842" t="s">
        <v>1</v>
      </c>
      <c r="D3" s="842"/>
      <c r="E3" s="842"/>
      <c r="F3" s="842" t="s">
        <v>631</v>
      </c>
      <c r="G3" s="842"/>
      <c r="H3" s="842"/>
      <c r="I3" s="842"/>
      <c r="J3" s="842"/>
      <c r="K3" s="860"/>
    </row>
    <row r="4" spans="1:11" ht="15" customHeight="1">
      <c r="A4" s="859"/>
      <c r="B4" s="345"/>
      <c r="C4" s="841" t="s">
        <v>101</v>
      </c>
      <c r="D4" s="841"/>
      <c r="E4" s="841" t="s">
        <v>6</v>
      </c>
      <c r="F4" s="842" t="s">
        <v>129</v>
      </c>
      <c r="G4" s="842" t="s">
        <v>253</v>
      </c>
      <c r="H4" s="842"/>
      <c r="I4" s="346"/>
      <c r="J4" s="842" t="s">
        <v>134</v>
      </c>
      <c r="K4" s="860"/>
    </row>
    <row r="5" spans="1:11" ht="18" customHeight="1">
      <c r="A5" s="859"/>
      <c r="B5" s="347" t="s">
        <v>254</v>
      </c>
      <c r="C5" s="841"/>
      <c r="D5" s="841"/>
      <c r="E5" s="841"/>
      <c r="F5" s="842"/>
      <c r="G5" s="842" t="s">
        <v>255</v>
      </c>
      <c r="H5" s="842" t="s">
        <v>256</v>
      </c>
      <c r="I5" s="348"/>
      <c r="J5" s="842"/>
      <c r="K5" s="349"/>
    </row>
    <row r="6" spans="1:11" ht="18" customHeight="1">
      <c r="A6" s="859"/>
      <c r="B6" s="350"/>
      <c r="C6" s="351" t="s">
        <v>257</v>
      </c>
      <c r="D6" s="351" t="s">
        <v>258</v>
      </c>
      <c r="E6" s="841"/>
      <c r="F6" s="842"/>
      <c r="G6" s="842"/>
      <c r="H6" s="842"/>
      <c r="I6" s="352" t="s">
        <v>131</v>
      </c>
      <c r="J6" s="842"/>
    </row>
    <row r="7" spans="1:11" ht="15.75">
      <c r="A7" s="135"/>
      <c r="B7" s="28"/>
      <c r="C7" s="353"/>
      <c r="D7" s="353"/>
      <c r="E7" s="142"/>
      <c r="F7" s="354"/>
      <c r="G7" s="30"/>
      <c r="H7" s="31"/>
      <c r="I7" s="31"/>
      <c r="J7" s="141"/>
    </row>
    <row r="8" spans="1:11" ht="15.75">
      <c r="A8" s="135"/>
      <c r="B8" s="355"/>
      <c r="C8" s="356"/>
      <c r="D8" s="356"/>
      <c r="E8" s="142"/>
      <c r="F8" s="357"/>
      <c r="G8" s="30"/>
      <c r="H8" s="31"/>
      <c r="I8" s="31"/>
      <c r="J8" s="141"/>
    </row>
    <row r="9" spans="1:11" ht="17.45" customHeight="1">
      <c r="A9" s="250"/>
      <c r="B9" s="358" t="s">
        <v>259</v>
      </c>
      <c r="C9" s="269">
        <f>SUM(C7:C8)</f>
        <v>0</v>
      </c>
      <c r="D9" s="269">
        <f>SUM(D7:D8)</f>
        <v>0</v>
      </c>
      <c r="E9" s="356">
        <f>SUM(E7:E8)</f>
        <v>0</v>
      </c>
      <c r="F9" s="359">
        <v>5000000</v>
      </c>
      <c r="G9" s="269">
        <f>SUM(G7:G8)</f>
        <v>0</v>
      </c>
      <c r="H9" s="356">
        <f>SUM(H7:H8)</f>
        <v>0</v>
      </c>
      <c r="I9" s="356"/>
      <c r="J9" s="360">
        <v>5000000</v>
      </c>
    </row>
    <row r="10" spans="1:11" ht="15.75">
      <c r="A10" s="135"/>
      <c r="B10" s="355" t="s">
        <v>260</v>
      </c>
      <c r="C10" s="356"/>
      <c r="D10" s="356"/>
      <c r="E10" s="142"/>
      <c r="F10" s="361"/>
      <c r="G10" s="30"/>
      <c r="H10" s="31"/>
      <c r="I10" s="31"/>
      <c r="J10" s="141"/>
    </row>
    <row r="11" spans="1:11" ht="15.75">
      <c r="A11" s="135"/>
      <c r="B11" s="362"/>
      <c r="C11" s="353"/>
      <c r="D11" s="353"/>
      <c r="E11" s="142"/>
      <c r="F11" s="361"/>
      <c r="G11" s="30"/>
      <c r="H11" s="31"/>
      <c r="I11" s="31"/>
      <c r="J11" s="141"/>
    </row>
    <row r="12" spans="1:11" ht="17.45" customHeight="1">
      <c r="A12" s="250"/>
      <c r="B12" s="363" t="s">
        <v>261</v>
      </c>
      <c r="C12" s="31">
        <f>SUM(C10:C11)</f>
        <v>0</v>
      </c>
      <c r="D12" s="31">
        <f>SUM(D10:D11)</f>
        <v>0</v>
      </c>
      <c r="E12" s="30">
        <f>SUM(E10:E11)</f>
        <v>0</v>
      </c>
      <c r="F12" s="364">
        <v>500000</v>
      </c>
      <c r="G12" s="31">
        <f>SUM(G10:G11)</f>
        <v>0</v>
      </c>
      <c r="H12" s="30">
        <f>SUM(H10:H11)</f>
        <v>0</v>
      </c>
      <c r="I12" s="30"/>
      <c r="J12" s="141">
        <v>500000</v>
      </c>
    </row>
    <row r="13" spans="1:11" ht="15.75">
      <c r="A13" s="135"/>
      <c r="B13" s="355"/>
      <c r="C13" s="19"/>
      <c r="D13" s="19"/>
      <c r="E13" s="142"/>
      <c r="F13" s="361"/>
      <c r="G13" s="30"/>
      <c r="H13" s="31"/>
      <c r="I13" s="31"/>
      <c r="J13" s="141"/>
    </row>
    <row r="14" spans="1:11" ht="15.75">
      <c r="A14" s="135"/>
      <c r="B14" s="355" t="s">
        <v>262</v>
      </c>
      <c r="C14" s="20"/>
      <c r="D14" s="20"/>
      <c r="E14" s="142"/>
      <c r="F14" s="365">
        <v>840000</v>
      </c>
      <c r="G14" s="30"/>
      <c r="H14" s="31"/>
      <c r="I14" s="31"/>
      <c r="J14" s="141">
        <v>840000</v>
      </c>
    </row>
    <row r="15" spans="1:11" ht="17.45" customHeight="1">
      <c r="A15" s="250"/>
      <c r="B15" s="366"/>
      <c r="C15" s="31">
        <f>SUM(C13:C14)</f>
        <v>0</v>
      </c>
      <c r="D15" s="31">
        <f>SUM(D13:D14)</f>
        <v>0</v>
      </c>
      <c r="E15" s="30">
        <f>SUM(E13:E14)</f>
        <v>0</v>
      </c>
      <c r="F15" s="364"/>
      <c r="G15" s="31">
        <f>SUM(G13:G14)</f>
        <v>0</v>
      </c>
      <c r="H15" s="30">
        <f>SUM(H13:H14)</f>
        <v>0</v>
      </c>
      <c r="I15" s="30"/>
      <c r="J15" s="142"/>
    </row>
    <row r="16" spans="1:11" ht="15.75">
      <c r="A16" s="135"/>
      <c r="B16" s="355" t="s">
        <v>623</v>
      </c>
      <c r="C16" s="19"/>
      <c r="D16" s="19"/>
      <c r="E16" s="142"/>
      <c r="F16" s="364">
        <v>2000000</v>
      </c>
      <c r="G16" s="30"/>
      <c r="H16" s="31"/>
      <c r="I16" s="31"/>
      <c r="J16" s="141">
        <v>2000000</v>
      </c>
    </row>
    <row r="17" spans="1:11" ht="18.75">
      <c r="A17" s="135"/>
      <c r="B17" s="355"/>
      <c r="C17" s="31"/>
      <c r="D17" s="31"/>
      <c r="E17" s="325"/>
      <c r="F17" s="361"/>
      <c r="G17" s="30"/>
      <c r="H17" s="31"/>
      <c r="I17" s="31"/>
      <c r="J17" s="141"/>
    </row>
    <row r="18" spans="1:11" ht="15.75">
      <c r="A18" s="135"/>
      <c r="B18" s="367" t="s">
        <v>562</v>
      </c>
      <c r="C18" s="30"/>
      <c r="D18" s="30"/>
      <c r="E18" s="142"/>
      <c r="F18" s="364">
        <v>530000</v>
      </c>
      <c r="G18" s="30"/>
      <c r="H18" s="31"/>
      <c r="I18" s="31"/>
      <c r="J18" s="141">
        <v>530000</v>
      </c>
    </row>
    <row r="19" spans="1:11" ht="15.75">
      <c r="A19" s="135"/>
      <c r="B19" s="367"/>
      <c r="C19" s="30"/>
      <c r="D19" s="30"/>
      <c r="E19" s="142"/>
      <c r="F19" s="31"/>
      <c r="G19" s="30"/>
      <c r="H19" s="31"/>
      <c r="I19" s="31"/>
      <c r="J19" s="141"/>
    </row>
    <row r="20" spans="1:11" ht="15.75">
      <c r="A20" s="135"/>
      <c r="B20" s="367" t="s">
        <v>583</v>
      </c>
      <c r="C20" s="30"/>
      <c r="D20" s="30"/>
      <c r="E20" s="142"/>
      <c r="F20" s="30">
        <v>1200000</v>
      </c>
      <c r="G20" s="30"/>
      <c r="H20" s="31"/>
      <c r="I20" s="31"/>
      <c r="J20" s="141">
        <v>1200000</v>
      </c>
    </row>
    <row r="21" spans="1:11" ht="15.75">
      <c r="A21" s="135"/>
      <c r="B21" s="367"/>
      <c r="C21" s="30"/>
      <c r="D21" s="30"/>
      <c r="E21" s="142"/>
      <c r="F21" s="31"/>
      <c r="G21" s="30"/>
      <c r="H21" s="31"/>
      <c r="I21" s="31"/>
      <c r="J21" s="141"/>
    </row>
    <row r="22" spans="1:11" ht="15.75">
      <c r="A22" s="135"/>
      <c r="B22" s="367" t="s">
        <v>624</v>
      </c>
      <c r="C22" s="31">
        <f>SUM(C18:C21)</f>
        <v>0</v>
      </c>
      <c r="D22" s="31">
        <f>SUM(D18:D21)</f>
        <v>0</v>
      </c>
      <c r="E22" s="141">
        <f>SUM(E18:E21)</f>
        <v>0</v>
      </c>
      <c r="F22" s="30">
        <v>105000</v>
      </c>
      <c r="G22" s="31"/>
      <c r="H22" s="31"/>
      <c r="I22" s="31"/>
      <c r="J22" s="141">
        <v>105000</v>
      </c>
    </row>
    <row r="23" spans="1:11" ht="15.75">
      <c r="A23" s="135"/>
      <c r="B23" s="368"/>
      <c r="C23" s="31"/>
      <c r="D23" s="31"/>
      <c r="E23" s="141"/>
      <c r="F23" s="31"/>
      <c r="G23" s="30"/>
      <c r="H23" s="31"/>
      <c r="I23" s="31"/>
      <c r="J23" s="142"/>
    </row>
    <row r="24" spans="1:11" ht="17.45" customHeight="1">
      <c r="A24" s="250"/>
      <c r="B24" s="366"/>
      <c r="C24" s="31">
        <f>SUM(C22:C23)</f>
        <v>0</v>
      </c>
      <c r="D24" s="31">
        <f>SUM(D22:D23)</f>
        <v>0</v>
      </c>
      <c r="E24" s="31">
        <f>SUM(E22:E23)</f>
        <v>0</v>
      </c>
      <c r="F24" s="30"/>
      <c r="G24" s="31">
        <f>SUM(G18:G23)</f>
        <v>0</v>
      </c>
      <c r="H24" s="31">
        <f>SUM(H18:H23)</f>
        <v>0</v>
      </c>
      <c r="I24" s="31"/>
      <c r="J24" s="142"/>
      <c r="K24" s="312"/>
    </row>
    <row r="25" spans="1:11" ht="17.45" customHeight="1">
      <c r="A25" s="369"/>
      <c r="B25" s="370"/>
      <c r="C25" s="31"/>
      <c r="D25" s="31"/>
      <c r="E25" s="305"/>
      <c r="F25" s="31"/>
      <c r="G25" s="31"/>
      <c r="H25" s="31"/>
      <c r="I25" s="31"/>
      <c r="J25" s="142"/>
      <c r="K25" s="312"/>
    </row>
    <row r="26" spans="1:11" ht="15.75">
      <c r="A26" s="135"/>
      <c r="B26" s="28"/>
      <c r="C26" s="30"/>
      <c r="D26" s="30"/>
      <c r="E26" s="289"/>
      <c r="F26" s="31"/>
      <c r="G26" s="30"/>
      <c r="H26" s="31"/>
      <c r="I26" s="31"/>
      <c r="J26" s="141"/>
      <c r="K26" s="312"/>
    </row>
    <row r="27" spans="1:11" ht="15.75">
      <c r="A27" s="135"/>
      <c r="B27" s="355"/>
      <c r="C27" s="30"/>
      <c r="D27" s="30"/>
      <c r="E27" s="289"/>
      <c r="F27" s="31"/>
      <c r="G27" s="30"/>
      <c r="H27" s="31"/>
      <c r="I27" s="31"/>
      <c r="J27" s="141"/>
      <c r="K27" s="312"/>
    </row>
    <row r="28" spans="1:11" ht="15.75">
      <c r="A28" s="135"/>
      <c r="B28" s="371"/>
      <c r="C28" s="30"/>
      <c r="D28" s="30"/>
      <c r="E28" s="289"/>
      <c r="F28" s="269"/>
      <c r="G28" s="356"/>
      <c r="H28" s="269"/>
      <c r="I28" s="269"/>
      <c r="J28" s="141"/>
      <c r="K28" s="312"/>
    </row>
    <row r="29" spans="1:11" ht="15.75">
      <c r="A29" s="135"/>
      <c r="B29" s="371"/>
      <c r="C29" s="30"/>
      <c r="D29" s="30"/>
      <c r="E29" s="289"/>
      <c r="F29" s="269"/>
      <c r="G29" s="356"/>
      <c r="H29" s="269"/>
      <c r="I29" s="269"/>
      <c r="J29" s="141"/>
      <c r="K29" s="312"/>
    </row>
    <row r="30" spans="1:11" ht="15.75">
      <c r="A30" s="135"/>
      <c r="B30" s="371"/>
      <c r="C30" s="30"/>
      <c r="D30" s="30"/>
      <c r="E30" s="289"/>
      <c r="F30" s="269"/>
      <c r="G30" s="356"/>
      <c r="H30" s="269"/>
      <c r="I30" s="269"/>
      <c r="J30" s="141"/>
      <c r="K30" s="312"/>
    </row>
    <row r="31" spans="1:11" ht="15.75">
      <c r="A31" s="135"/>
      <c r="B31" s="371"/>
      <c r="C31" s="30"/>
      <c r="D31" s="30"/>
      <c r="E31" s="289"/>
      <c r="F31" s="269"/>
      <c r="G31" s="356"/>
      <c r="H31" s="269"/>
      <c r="I31" s="269"/>
      <c r="J31" s="141"/>
      <c r="K31" s="312"/>
    </row>
    <row r="32" spans="1:11" ht="15.75">
      <c r="A32" s="135"/>
      <c r="B32" s="371"/>
      <c r="C32" s="30"/>
      <c r="D32" s="30"/>
      <c r="E32" s="289"/>
      <c r="F32" s="269"/>
      <c r="G32" s="356"/>
      <c r="H32" s="269"/>
      <c r="I32" s="269"/>
      <c r="J32" s="141"/>
      <c r="K32" s="312"/>
    </row>
    <row r="33" spans="1:11" ht="15.75">
      <c r="A33" s="135"/>
      <c r="B33" s="371"/>
      <c r="C33" s="30"/>
      <c r="D33" s="30"/>
      <c r="E33" s="289"/>
      <c r="F33" s="269"/>
      <c r="G33" s="356"/>
      <c r="H33" s="269"/>
      <c r="I33" s="269"/>
      <c r="J33" s="141"/>
      <c r="K33" s="312"/>
    </row>
    <row r="34" spans="1:11" ht="15.6" customHeight="1">
      <c r="A34" s="369"/>
      <c r="B34" s="368"/>
      <c r="C34" s="31">
        <f>SUM(C26:C33)</f>
        <v>0</v>
      </c>
      <c r="D34" s="31">
        <f>SUM(D26:D33)</f>
        <v>0</v>
      </c>
      <c r="E34" s="141">
        <f>SUM(E26:E33)</f>
        <v>0</v>
      </c>
      <c r="F34" s="30"/>
      <c r="G34" s="31">
        <f>SUM(G26:G33)</f>
        <v>0</v>
      </c>
      <c r="H34" s="31">
        <f>SUM(H26:H33)</f>
        <v>0</v>
      </c>
      <c r="I34" s="31"/>
      <c r="J34" s="142"/>
      <c r="K34" s="312"/>
    </row>
    <row r="35" spans="1:11" ht="17.45" customHeight="1">
      <c r="A35" s="250"/>
      <c r="B35" s="366"/>
      <c r="C35" s="30">
        <f>SUM(C25,C34)</f>
        <v>0</v>
      </c>
      <c r="D35" s="30">
        <f>SUM(D25,D34)</f>
        <v>0</v>
      </c>
      <c r="E35" s="31">
        <f>SUM(E25,E34)</f>
        <v>0</v>
      </c>
      <c r="F35" s="30"/>
      <c r="G35" s="30">
        <f>SUM(G25,G34)</f>
        <v>0</v>
      </c>
      <c r="H35" s="30">
        <f>SUM(H25,H34)</f>
        <v>0</v>
      </c>
      <c r="I35" s="30"/>
      <c r="J35" s="142"/>
      <c r="K35" s="312"/>
    </row>
    <row r="36" spans="1:11" ht="18.75">
      <c r="A36" s="372"/>
      <c r="B36" s="372" t="s">
        <v>263</v>
      </c>
      <c r="C36" s="183" t="e">
        <f>SUM(C9,C12,C15,#REF!,C24,C35)</f>
        <v>#REF!</v>
      </c>
      <c r="D36" s="183" t="e">
        <f>SUM(D9,D12,D15,#REF!,D24,D35)</f>
        <v>#REF!</v>
      </c>
      <c r="E36" s="373" t="e">
        <f>SUM(E9,E12,E15,#REF!,E24,E35)</f>
        <v>#REF!</v>
      </c>
      <c r="F36" s="183">
        <f>SUM(F8:F35)</f>
        <v>10175000</v>
      </c>
      <c r="G36" s="183" t="e">
        <f>SUM(G9,G12,G15,#REF!,G24,G35)</f>
        <v>#REF!</v>
      </c>
      <c r="H36" s="183" t="e">
        <f>SUM(H9,H12,H15,#REF!,H24,H35)</f>
        <v>#REF!</v>
      </c>
      <c r="I36" s="183"/>
      <c r="J36" s="374">
        <f>SUM(J7:J35)</f>
        <v>10175000</v>
      </c>
      <c r="K36" s="375"/>
    </row>
    <row r="37" spans="1:11">
      <c r="H37" s="306" t="e">
        <f>SUM(G36:H36)</f>
        <v>#REF!</v>
      </c>
      <c r="I37" s="306"/>
      <c r="K37" s="312"/>
    </row>
    <row r="38" spans="1:11">
      <c r="K38" s="312"/>
    </row>
  </sheetData>
  <sheetProtection selectLockedCells="1" selectUnlockedCells="1"/>
  <mergeCells count="11">
    <mergeCell ref="A3:A6"/>
    <mergeCell ref="C3:E3"/>
    <mergeCell ref="F3:J3"/>
    <mergeCell ref="K3:K4"/>
    <mergeCell ref="C4:D5"/>
    <mergeCell ref="E4:E6"/>
    <mergeCell ref="F4:F6"/>
    <mergeCell ref="G4:H4"/>
    <mergeCell ref="J4:J6"/>
    <mergeCell ref="G5:G6"/>
    <mergeCell ref="H5:H6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76" firstPageNumber="0" orientation="portrait" horizontalDpi="300" verticalDpi="300" r:id="rId1"/>
  <headerFooter alignWithMargins="0">
    <oddHeader>&amp;L&amp;"Arial CE,Normál"Hegyeshalom Nagyközségi Önkormányzat&amp;C&amp;"Arial CE,Normál"Szociális juttatások
kölcsönök&amp;R&amp;"Arial CE,Normál"8.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AB188"/>
  <sheetViews>
    <sheetView topLeftCell="A40" zoomScale="60" zoomScaleNormal="60" workbookViewId="0">
      <selection activeCell="C73" sqref="C73"/>
    </sheetView>
  </sheetViews>
  <sheetFormatPr defaultColWidth="9.140625" defaultRowHeight="15"/>
  <cols>
    <col min="1" max="1" width="5.42578125" style="376" customWidth="1"/>
    <col min="2" max="2" width="59.28515625" style="376" customWidth="1"/>
    <col min="3" max="3" width="25.42578125" style="376" customWidth="1"/>
    <col min="4" max="4" width="0.28515625" style="376" customWidth="1"/>
    <col min="5" max="6" width="15" style="376" customWidth="1"/>
    <col min="7" max="7" width="11.7109375" style="376" customWidth="1"/>
    <col min="8" max="8" width="21.42578125" style="376" customWidth="1"/>
    <col min="9" max="9" width="18.85546875" style="376" customWidth="1"/>
    <col min="10" max="10" width="21.140625" style="376" customWidth="1"/>
    <col min="11" max="15" width="18.85546875" style="376" customWidth="1"/>
    <col min="16" max="16" width="20.140625" style="376" customWidth="1"/>
    <col min="17" max="17" width="18.85546875" style="376" customWidth="1"/>
    <col min="18" max="18" width="18.5703125" style="376" customWidth="1"/>
    <col min="19" max="19" width="19.28515625" style="376" customWidth="1"/>
    <col min="20" max="20" width="19.7109375" style="376" customWidth="1"/>
    <col min="21" max="22" width="17.28515625" style="376" customWidth="1"/>
    <col min="23" max="23" width="17.85546875" style="376" customWidth="1"/>
    <col min="24" max="24" width="18.7109375" style="376" customWidth="1"/>
    <col min="25" max="25" width="18.85546875" style="376" customWidth="1"/>
    <col min="26" max="26" width="19.85546875" style="376" customWidth="1"/>
    <col min="27" max="16384" width="9.140625" style="376"/>
  </cols>
  <sheetData>
    <row r="1" spans="1:27" ht="20.25" customHeight="1">
      <c r="A1" s="861" t="s">
        <v>127</v>
      </c>
      <c r="B1" s="377"/>
      <c r="C1" s="377"/>
      <c r="D1" s="654" t="s">
        <v>99</v>
      </c>
      <c r="E1" s="661"/>
      <c r="F1" s="661"/>
      <c r="G1" s="378"/>
      <c r="H1" s="864" t="s">
        <v>239</v>
      </c>
      <c r="I1" s="865"/>
      <c r="J1" s="865"/>
      <c r="K1" s="865"/>
      <c r="L1" s="865"/>
      <c r="M1" s="865"/>
      <c r="N1" s="865"/>
      <c r="O1" s="865"/>
      <c r="P1" s="865"/>
      <c r="Q1" s="865"/>
      <c r="R1" s="865"/>
      <c r="S1" s="865"/>
      <c r="T1" s="865"/>
      <c r="U1" s="865"/>
      <c r="V1" s="865"/>
      <c r="W1" s="865"/>
      <c r="X1" s="865"/>
      <c r="Y1" s="865"/>
      <c r="Z1" s="866"/>
    </row>
    <row r="2" spans="1:27" ht="12.75" customHeight="1">
      <c r="A2" s="861"/>
      <c r="B2" s="379" t="s">
        <v>264</v>
      </c>
      <c r="C2" s="380" t="s">
        <v>632</v>
      </c>
      <c r="D2" s="655" t="s">
        <v>104</v>
      </c>
      <c r="E2" s="662"/>
      <c r="F2" s="662"/>
      <c r="G2" s="381"/>
      <c r="H2" s="863" t="s">
        <v>265</v>
      </c>
      <c r="I2" s="863" t="s">
        <v>266</v>
      </c>
      <c r="J2" s="863" t="s">
        <v>267</v>
      </c>
      <c r="K2" s="862" t="s">
        <v>268</v>
      </c>
      <c r="L2" s="863" t="s">
        <v>269</v>
      </c>
      <c r="M2" s="862" t="s">
        <v>270</v>
      </c>
      <c r="N2" s="862" t="s">
        <v>271</v>
      </c>
      <c r="O2" s="863" t="s">
        <v>272</v>
      </c>
      <c r="P2" s="863" t="s">
        <v>273</v>
      </c>
      <c r="Q2" s="863" t="s">
        <v>274</v>
      </c>
      <c r="R2" s="863" t="s">
        <v>275</v>
      </c>
      <c r="S2" s="862" t="s">
        <v>276</v>
      </c>
      <c r="T2" s="863" t="s">
        <v>277</v>
      </c>
      <c r="U2" s="863" t="s">
        <v>278</v>
      </c>
      <c r="V2" s="862" t="s">
        <v>279</v>
      </c>
      <c r="W2" s="863" t="s">
        <v>280</v>
      </c>
      <c r="X2" s="862" t="s">
        <v>281</v>
      </c>
      <c r="Y2" s="863" t="s">
        <v>282</v>
      </c>
      <c r="Z2" s="867" t="s">
        <v>134</v>
      </c>
    </row>
    <row r="3" spans="1:27" ht="15.75">
      <c r="A3" s="861"/>
      <c r="B3" s="382"/>
      <c r="C3" s="380" t="s">
        <v>107</v>
      </c>
      <c r="D3" s="655" t="s">
        <v>108</v>
      </c>
      <c r="E3" s="662"/>
      <c r="F3" s="662"/>
      <c r="G3" s="381"/>
      <c r="H3" s="863"/>
      <c r="I3" s="863"/>
      <c r="J3" s="863"/>
      <c r="K3" s="862"/>
      <c r="L3" s="863"/>
      <c r="M3" s="862"/>
      <c r="N3" s="862"/>
      <c r="O3" s="863"/>
      <c r="P3" s="863"/>
      <c r="Q3" s="863"/>
      <c r="R3" s="863"/>
      <c r="S3" s="862"/>
      <c r="T3" s="863"/>
      <c r="U3" s="863"/>
      <c r="V3" s="862"/>
      <c r="W3" s="863"/>
      <c r="X3" s="862"/>
      <c r="Y3" s="863"/>
      <c r="Z3" s="867"/>
    </row>
    <row r="4" spans="1:27" ht="15.75">
      <c r="A4" s="861"/>
      <c r="B4" s="383"/>
      <c r="C4" s="383"/>
      <c r="D4" s="655" t="s">
        <v>242</v>
      </c>
      <c r="E4" s="662"/>
      <c r="F4" s="662"/>
      <c r="G4" s="381"/>
      <c r="H4" s="863"/>
      <c r="I4" s="863"/>
      <c r="J4" s="863"/>
      <c r="K4" s="862"/>
      <c r="L4" s="863"/>
      <c r="M4" s="862"/>
      <c r="N4" s="862"/>
      <c r="O4" s="863"/>
      <c r="P4" s="863"/>
      <c r="Q4" s="863"/>
      <c r="R4" s="863"/>
      <c r="S4" s="862"/>
      <c r="T4" s="863"/>
      <c r="U4" s="863"/>
      <c r="V4" s="862"/>
      <c r="W4" s="863"/>
      <c r="X4" s="862"/>
      <c r="Y4" s="863"/>
      <c r="Z4" s="867"/>
    </row>
    <row r="5" spans="1:27" ht="15.75">
      <c r="A5" s="234" t="s">
        <v>283</v>
      </c>
      <c r="B5" s="154" t="s">
        <v>284</v>
      </c>
      <c r="C5" s="385">
        <f>Z5</f>
        <v>52832672</v>
      </c>
      <c r="D5" s="656"/>
      <c r="E5" s="663"/>
      <c r="F5" s="663"/>
      <c r="G5" s="386"/>
      <c r="H5" s="385"/>
      <c r="I5" s="385">
        <v>306000</v>
      </c>
      <c r="J5" s="385">
        <v>11991096</v>
      </c>
      <c r="K5" s="385"/>
      <c r="L5" s="385"/>
      <c r="M5" s="385"/>
      <c r="N5" s="385">
        <v>17280000</v>
      </c>
      <c r="O5" s="385"/>
      <c r="P5" s="391"/>
      <c r="Q5" s="385">
        <v>0</v>
      </c>
      <c r="R5" s="385">
        <v>11593400</v>
      </c>
      <c r="S5" s="385"/>
      <c r="T5" s="385"/>
      <c r="U5" s="385"/>
      <c r="V5" s="391"/>
      <c r="W5" s="391"/>
      <c r="X5" s="391">
        <v>11662176</v>
      </c>
      <c r="Y5" s="385"/>
      <c r="Z5" s="385">
        <f t="shared" ref="Z5:Z14" si="0">SUM(H5:Y5)</f>
        <v>52832672</v>
      </c>
      <c r="AA5" s="802">
        <f t="shared" ref="AA5:AA36" si="1">Z5-C5</f>
        <v>0</v>
      </c>
    </row>
    <row r="6" spans="1:27" ht="15.75">
      <c r="A6" s="234" t="s">
        <v>285</v>
      </c>
      <c r="B6" s="154" t="s">
        <v>286</v>
      </c>
      <c r="C6" s="385">
        <f t="shared" ref="C6:C69" si="2">Z6</f>
        <v>4074748</v>
      </c>
      <c r="D6" s="656"/>
      <c r="E6" s="663"/>
      <c r="F6" s="663"/>
      <c r="G6" s="386"/>
      <c r="H6" s="385"/>
      <c r="I6" s="385"/>
      <c r="J6" s="385">
        <v>999200</v>
      </c>
      <c r="K6" s="385"/>
      <c r="L6" s="385"/>
      <c r="M6" s="385"/>
      <c r="N6" s="385">
        <v>1440000</v>
      </c>
      <c r="O6" s="385"/>
      <c r="P6" s="391">
        <v>0</v>
      </c>
      <c r="Q6" s="385">
        <v>0</v>
      </c>
      <c r="R6" s="385">
        <v>663700</v>
      </c>
      <c r="S6" s="385"/>
      <c r="T6" s="385"/>
      <c r="U6" s="385"/>
      <c r="V6" s="391"/>
      <c r="W6" s="391"/>
      <c r="X6" s="391">
        <v>971848</v>
      </c>
      <c r="Y6" s="385"/>
      <c r="Z6" s="385">
        <f t="shared" si="0"/>
        <v>4074748</v>
      </c>
      <c r="AA6" s="802">
        <f t="shared" si="1"/>
        <v>0</v>
      </c>
    </row>
    <row r="7" spans="1:27" ht="15.75">
      <c r="A7" s="234" t="s">
        <v>287</v>
      </c>
      <c r="B7" s="154" t="s">
        <v>288</v>
      </c>
      <c r="C7" s="385">
        <f t="shared" si="2"/>
        <v>0</v>
      </c>
      <c r="D7" s="656"/>
      <c r="E7" s="663"/>
      <c r="F7" s="663"/>
      <c r="G7" s="386"/>
      <c r="H7" s="385"/>
      <c r="I7" s="385"/>
      <c r="J7" s="385"/>
      <c r="K7" s="385"/>
      <c r="L7" s="385"/>
      <c r="M7" s="385"/>
      <c r="N7" s="385"/>
      <c r="O7" s="385"/>
      <c r="P7" s="391"/>
      <c r="Q7" s="385"/>
      <c r="R7" s="385"/>
      <c r="S7" s="385"/>
      <c r="T7" s="385"/>
      <c r="U7" s="385"/>
      <c r="V7" s="391"/>
      <c r="W7" s="391"/>
      <c r="X7" s="391"/>
      <c r="Y7" s="385"/>
      <c r="Z7" s="385">
        <f t="shared" si="0"/>
        <v>0</v>
      </c>
      <c r="AA7" s="802">
        <f t="shared" si="1"/>
        <v>0</v>
      </c>
    </row>
    <row r="8" spans="1:27" ht="15.75">
      <c r="A8" s="234" t="s">
        <v>289</v>
      </c>
      <c r="B8" s="154" t="s">
        <v>290</v>
      </c>
      <c r="C8" s="385">
        <f t="shared" si="2"/>
        <v>0</v>
      </c>
      <c r="D8" s="656"/>
      <c r="E8" s="663"/>
      <c r="F8" s="663"/>
      <c r="G8" s="386"/>
      <c r="H8" s="385"/>
      <c r="I8" s="385"/>
      <c r="J8" s="385"/>
      <c r="K8" s="385"/>
      <c r="L8" s="385"/>
      <c r="M8" s="385"/>
      <c r="N8" s="385"/>
      <c r="O8" s="385"/>
      <c r="P8" s="391"/>
      <c r="Q8" s="385"/>
      <c r="R8" s="385"/>
      <c r="S8" s="385"/>
      <c r="T8" s="385"/>
      <c r="U8" s="385"/>
      <c r="V8" s="391"/>
      <c r="W8" s="391"/>
      <c r="X8" s="391"/>
      <c r="Y8" s="385"/>
      <c r="Z8" s="385">
        <f t="shared" si="0"/>
        <v>0</v>
      </c>
      <c r="AA8" s="802">
        <f t="shared" si="1"/>
        <v>0</v>
      </c>
    </row>
    <row r="9" spans="1:27" ht="15.75">
      <c r="A9" s="234" t="s">
        <v>291</v>
      </c>
      <c r="B9" s="154" t="s">
        <v>292</v>
      </c>
      <c r="C9" s="385">
        <f t="shared" si="2"/>
        <v>0</v>
      </c>
      <c r="D9" s="656"/>
      <c r="E9" s="663"/>
      <c r="F9" s="663"/>
      <c r="G9" s="386"/>
      <c r="H9" s="385"/>
      <c r="I9" s="385"/>
      <c r="J9" s="385"/>
      <c r="K9" s="385"/>
      <c r="L9" s="385"/>
      <c r="M9" s="385"/>
      <c r="N9" s="385"/>
      <c r="O9" s="385"/>
      <c r="P9" s="391"/>
      <c r="Q9" s="385"/>
      <c r="R9" s="385"/>
      <c r="S9" s="385"/>
      <c r="T9" s="385"/>
      <c r="U9" s="385"/>
      <c r="V9" s="391"/>
      <c r="W9" s="391"/>
      <c r="X9" s="391"/>
      <c r="Y9" s="385"/>
      <c r="Z9" s="385">
        <f t="shared" si="0"/>
        <v>0</v>
      </c>
      <c r="AA9" s="802">
        <f t="shared" si="1"/>
        <v>0</v>
      </c>
    </row>
    <row r="10" spans="1:27" ht="15.75">
      <c r="A10" s="234" t="s">
        <v>293</v>
      </c>
      <c r="B10" s="154" t="s">
        <v>294</v>
      </c>
      <c r="C10" s="385">
        <f t="shared" si="2"/>
        <v>2153642</v>
      </c>
      <c r="D10" s="656"/>
      <c r="E10" s="663"/>
      <c r="F10" s="663"/>
      <c r="G10" s="386"/>
      <c r="H10" s="385"/>
      <c r="I10" s="385"/>
      <c r="J10" s="385">
        <v>834802</v>
      </c>
      <c r="K10" s="385"/>
      <c r="L10" s="385"/>
      <c r="M10" s="385"/>
      <c r="N10" s="385">
        <v>347826</v>
      </c>
      <c r="O10" s="385"/>
      <c r="P10" s="391"/>
      <c r="Q10" s="385"/>
      <c r="R10" s="385">
        <v>623188</v>
      </c>
      <c r="S10" s="385"/>
      <c r="T10" s="385"/>
      <c r="U10" s="385"/>
      <c r="V10" s="391"/>
      <c r="W10" s="391"/>
      <c r="X10" s="391">
        <v>347826</v>
      </c>
      <c r="Y10" s="385"/>
      <c r="Z10" s="385">
        <f t="shared" si="0"/>
        <v>2153642</v>
      </c>
      <c r="AA10" s="802">
        <f t="shared" si="1"/>
        <v>0</v>
      </c>
    </row>
    <row r="11" spans="1:27" ht="15.75">
      <c r="A11" s="234" t="s">
        <v>295</v>
      </c>
      <c r="B11" s="154" t="s">
        <v>296</v>
      </c>
      <c r="C11" s="385">
        <f t="shared" si="2"/>
        <v>466500</v>
      </c>
      <c r="D11" s="656"/>
      <c r="E11" s="663"/>
      <c r="F11" s="663"/>
      <c r="G11" s="386"/>
      <c r="H11" s="385"/>
      <c r="I11" s="385"/>
      <c r="J11" s="385">
        <v>466500</v>
      </c>
      <c r="K11" s="385"/>
      <c r="L11" s="385"/>
      <c r="M11" s="803"/>
      <c r="N11" s="385"/>
      <c r="O11" s="385"/>
      <c r="P11" s="391"/>
      <c r="Q11" s="385"/>
      <c r="R11" s="385"/>
      <c r="S11" s="385"/>
      <c r="T11" s="385"/>
      <c r="U11" s="385"/>
      <c r="V11" s="804"/>
      <c r="W11" s="391"/>
      <c r="X11" s="391"/>
      <c r="Y11" s="385"/>
      <c r="Z11" s="385">
        <f t="shared" si="0"/>
        <v>466500</v>
      </c>
      <c r="AA11" s="802">
        <f t="shared" si="1"/>
        <v>0</v>
      </c>
    </row>
    <row r="12" spans="1:27" ht="15.75">
      <c r="A12" s="234" t="s">
        <v>297</v>
      </c>
      <c r="B12" s="154" t="s">
        <v>298</v>
      </c>
      <c r="C12" s="385">
        <f t="shared" si="2"/>
        <v>368000</v>
      </c>
      <c r="D12" s="656"/>
      <c r="E12" s="663"/>
      <c r="F12" s="663"/>
      <c r="G12" s="386"/>
      <c r="H12" s="385"/>
      <c r="I12" s="385"/>
      <c r="J12" s="385"/>
      <c r="K12" s="385"/>
      <c r="L12" s="385"/>
      <c r="M12" s="385"/>
      <c r="N12" s="385">
        <v>108000</v>
      </c>
      <c r="O12" s="385"/>
      <c r="P12" s="391"/>
      <c r="Q12" s="385"/>
      <c r="R12" s="385"/>
      <c r="S12" s="385"/>
      <c r="T12" s="385"/>
      <c r="U12" s="385"/>
      <c r="V12" s="391"/>
      <c r="W12" s="391"/>
      <c r="X12" s="391">
        <v>260000</v>
      </c>
      <c r="Y12" s="385"/>
      <c r="Z12" s="385">
        <f t="shared" si="0"/>
        <v>368000</v>
      </c>
      <c r="AA12" s="802">
        <f t="shared" si="1"/>
        <v>0</v>
      </c>
    </row>
    <row r="13" spans="1:27" ht="15.75">
      <c r="A13" s="234" t="s">
        <v>299</v>
      </c>
      <c r="B13" s="154" t="s">
        <v>300</v>
      </c>
      <c r="C13" s="385">
        <f t="shared" si="2"/>
        <v>168000</v>
      </c>
      <c r="D13" s="656"/>
      <c r="E13" s="663"/>
      <c r="F13" s="663"/>
      <c r="G13" s="386"/>
      <c r="H13" s="385"/>
      <c r="I13" s="385"/>
      <c r="J13" s="385">
        <v>72000</v>
      </c>
      <c r="K13" s="385"/>
      <c r="L13" s="385"/>
      <c r="M13" s="385"/>
      <c r="N13" s="385">
        <v>24000</v>
      </c>
      <c r="O13" s="385"/>
      <c r="P13" s="391"/>
      <c r="Q13" s="385">
        <v>0</v>
      </c>
      <c r="R13" s="385">
        <v>48000</v>
      </c>
      <c r="S13" s="385"/>
      <c r="T13" s="385"/>
      <c r="U13" s="385"/>
      <c r="V13" s="391"/>
      <c r="W13" s="391"/>
      <c r="X13" s="391">
        <v>24000</v>
      </c>
      <c r="Y13" s="385"/>
      <c r="Z13" s="385">
        <f t="shared" si="0"/>
        <v>168000</v>
      </c>
      <c r="AA13" s="802">
        <f t="shared" si="1"/>
        <v>0</v>
      </c>
    </row>
    <row r="14" spans="1:27" ht="15.75">
      <c r="A14" s="234" t="s">
        <v>301</v>
      </c>
      <c r="B14" s="154" t="s">
        <v>302</v>
      </c>
      <c r="C14" s="385">
        <f t="shared" si="2"/>
        <v>0</v>
      </c>
      <c r="D14" s="656"/>
      <c r="E14" s="663"/>
      <c r="F14" s="663"/>
      <c r="G14" s="386"/>
      <c r="H14" s="385"/>
      <c r="I14" s="385"/>
      <c r="J14" s="385"/>
      <c r="K14" s="385"/>
      <c r="L14" s="385"/>
      <c r="M14" s="385"/>
      <c r="N14" s="385"/>
      <c r="O14" s="385"/>
      <c r="P14" s="391"/>
      <c r="Q14" s="385"/>
      <c r="R14" s="385"/>
      <c r="S14" s="385"/>
      <c r="T14" s="385"/>
      <c r="U14" s="385"/>
      <c r="V14" s="391"/>
      <c r="W14" s="391"/>
      <c r="X14" s="391">
        <v>0</v>
      </c>
      <c r="Y14" s="385"/>
      <c r="Z14" s="385">
        <f t="shared" si="0"/>
        <v>0</v>
      </c>
      <c r="AA14" s="802">
        <f t="shared" si="1"/>
        <v>0</v>
      </c>
    </row>
    <row r="15" spans="1:27" ht="15.75">
      <c r="A15" s="387" t="s">
        <v>303</v>
      </c>
      <c r="B15" s="27" t="s">
        <v>304</v>
      </c>
      <c r="C15" s="385">
        <f>Z15</f>
        <v>60063562</v>
      </c>
      <c r="D15" s="657">
        <f>SUM(D5:D14)</f>
        <v>0</v>
      </c>
      <c r="E15" s="664">
        <f>SUM(E5:E14)</f>
        <v>0</v>
      </c>
      <c r="F15" s="664">
        <f>SUM(F5:F14)</f>
        <v>0</v>
      </c>
      <c r="G15" s="388"/>
      <c r="H15" s="384">
        <f t="shared" ref="H15:Y15" si="3">SUM(H5:H14)</f>
        <v>0</v>
      </c>
      <c r="I15" s="384">
        <f t="shared" si="3"/>
        <v>306000</v>
      </c>
      <c r="J15" s="384">
        <f t="shared" si="3"/>
        <v>14363598</v>
      </c>
      <c r="K15" s="384">
        <f t="shared" si="3"/>
        <v>0</v>
      </c>
      <c r="L15" s="384">
        <f t="shared" si="3"/>
        <v>0</v>
      </c>
      <c r="M15" s="384">
        <f t="shared" si="3"/>
        <v>0</v>
      </c>
      <c r="N15" s="384">
        <f t="shared" si="3"/>
        <v>19199826</v>
      </c>
      <c r="O15" s="384">
        <f t="shared" si="3"/>
        <v>0</v>
      </c>
      <c r="P15" s="389">
        <f t="shared" si="3"/>
        <v>0</v>
      </c>
      <c r="Q15" s="384">
        <f t="shared" si="3"/>
        <v>0</v>
      </c>
      <c r="R15" s="384">
        <f t="shared" si="3"/>
        <v>12928288</v>
      </c>
      <c r="S15" s="384">
        <f t="shared" si="3"/>
        <v>0</v>
      </c>
      <c r="T15" s="384">
        <f t="shared" si="3"/>
        <v>0</v>
      </c>
      <c r="U15" s="384">
        <f t="shared" si="3"/>
        <v>0</v>
      </c>
      <c r="V15" s="389">
        <f t="shared" si="3"/>
        <v>0</v>
      </c>
      <c r="W15" s="389">
        <f t="shared" si="3"/>
        <v>0</v>
      </c>
      <c r="X15" s="389">
        <f t="shared" si="3"/>
        <v>13265850</v>
      </c>
      <c r="Y15" s="384">
        <f t="shared" si="3"/>
        <v>0</v>
      </c>
      <c r="Z15" s="384">
        <f>SUM(Z5:Z14)</f>
        <v>60063562</v>
      </c>
      <c r="AA15" s="802">
        <f t="shared" si="1"/>
        <v>0</v>
      </c>
    </row>
    <row r="16" spans="1:27" ht="15.75">
      <c r="A16" s="234" t="s">
        <v>305</v>
      </c>
      <c r="B16" s="154" t="s">
        <v>306</v>
      </c>
      <c r="C16" s="385">
        <f t="shared" si="2"/>
        <v>13825284</v>
      </c>
      <c r="D16" s="657"/>
      <c r="E16" s="664"/>
      <c r="F16" s="664"/>
      <c r="G16" s="388"/>
      <c r="H16" s="385"/>
      <c r="I16" s="385"/>
      <c r="J16" s="385">
        <v>13825284</v>
      </c>
      <c r="K16" s="385"/>
      <c r="L16" s="385"/>
      <c r="M16" s="385"/>
      <c r="N16" s="385"/>
      <c r="O16" s="385"/>
      <c r="P16" s="391"/>
      <c r="Q16" s="385"/>
      <c r="R16" s="385"/>
      <c r="S16" s="385"/>
      <c r="T16" s="385"/>
      <c r="U16" s="385"/>
      <c r="V16" s="391"/>
      <c r="W16" s="391"/>
      <c r="X16" s="391"/>
      <c r="Y16" s="385"/>
      <c r="Z16" s="385">
        <f>SUM(H16:Y16)</f>
        <v>13825284</v>
      </c>
      <c r="AA16" s="802">
        <f t="shared" si="1"/>
        <v>0</v>
      </c>
    </row>
    <row r="17" spans="1:27" ht="15.75">
      <c r="A17" s="234" t="s">
        <v>307</v>
      </c>
      <c r="B17" s="154" t="s">
        <v>308</v>
      </c>
      <c r="C17" s="385">
        <f t="shared" si="2"/>
        <v>960000</v>
      </c>
      <c r="D17" s="657"/>
      <c r="E17" s="664"/>
      <c r="F17" s="664"/>
      <c r="G17" s="388"/>
      <c r="H17" s="385"/>
      <c r="I17" s="385"/>
      <c r="J17" s="385"/>
      <c r="K17" s="385"/>
      <c r="L17" s="385"/>
      <c r="M17" s="385"/>
      <c r="N17" s="385"/>
      <c r="O17" s="385"/>
      <c r="P17" s="391"/>
      <c r="Q17" s="385"/>
      <c r="R17" s="385"/>
      <c r="S17" s="385"/>
      <c r="T17" s="385"/>
      <c r="U17" s="385"/>
      <c r="V17" s="391"/>
      <c r="W17" s="391"/>
      <c r="X17" s="391">
        <v>0</v>
      </c>
      <c r="Y17" s="385">
        <v>960000</v>
      </c>
      <c r="Z17" s="385">
        <f>SUM(H17:Y17)</f>
        <v>960000</v>
      </c>
      <c r="AA17" s="802">
        <f t="shared" si="1"/>
        <v>0</v>
      </c>
    </row>
    <row r="18" spans="1:27" ht="15.75">
      <c r="A18" s="234" t="s">
        <v>309</v>
      </c>
      <c r="B18" s="154" t="s">
        <v>310</v>
      </c>
      <c r="C18" s="385">
        <f t="shared" si="2"/>
        <v>1200000</v>
      </c>
      <c r="D18" s="657"/>
      <c r="E18" s="664"/>
      <c r="F18" s="664"/>
      <c r="G18" s="388"/>
      <c r="H18" s="385"/>
      <c r="I18" s="385"/>
      <c r="J18" s="385">
        <v>1200000</v>
      </c>
      <c r="K18" s="385"/>
      <c r="L18" s="385"/>
      <c r="M18" s="385"/>
      <c r="N18" s="385"/>
      <c r="O18" s="385"/>
      <c r="P18" s="391"/>
      <c r="Q18" s="384"/>
      <c r="R18" s="385"/>
      <c r="S18" s="385"/>
      <c r="T18" s="385"/>
      <c r="U18" s="385"/>
      <c r="V18" s="391"/>
      <c r="W18" s="391"/>
      <c r="X18" s="391"/>
      <c r="Y18" s="385"/>
      <c r="Z18" s="385">
        <f>SUM(H18:Y18)</f>
        <v>1200000</v>
      </c>
      <c r="AA18" s="802">
        <f t="shared" si="1"/>
        <v>0</v>
      </c>
    </row>
    <row r="19" spans="1:27" ht="15.75">
      <c r="A19" s="387" t="s">
        <v>311</v>
      </c>
      <c r="B19" s="27" t="s">
        <v>312</v>
      </c>
      <c r="C19" s="385">
        <f t="shared" si="2"/>
        <v>15985284</v>
      </c>
      <c r="D19" s="656">
        <f>SUM(D16:D18)</f>
        <v>0</v>
      </c>
      <c r="E19" s="663"/>
      <c r="F19" s="663"/>
      <c r="G19" s="386"/>
      <c r="H19" s="384">
        <f t="shared" ref="H19:Y19" si="4">SUM(H16:H18)</f>
        <v>0</v>
      </c>
      <c r="I19" s="384">
        <f t="shared" si="4"/>
        <v>0</v>
      </c>
      <c r="J19" s="384">
        <f>SUM(J16:J18)</f>
        <v>15025284</v>
      </c>
      <c r="K19" s="384">
        <f t="shared" si="4"/>
        <v>0</v>
      </c>
      <c r="L19" s="384">
        <f t="shared" si="4"/>
        <v>0</v>
      </c>
      <c r="M19" s="384">
        <f t="shared" si="4"/>
        <v>0</v>
      </c>
      <c r="N19" s="384">
        <f t="shared" si="4"/>
        <v>0</v>
      </c>
      <c r="O19" s="384">
        <f t="shared" si="4"/>
        <v>0</v>
      </c>
      <c r="P19" s="389">
        <f t="shared" si="4"/>
        <v>0</v>
      </c>
      <c r="Q19" s="384">
        <f t="shared" si="4"/>
        <v>0</v>
      </c>
      <c r="R19" s="384">
        <f t="shared" si="4"/>
        <v>0</v>
      </c>
      <c r="S19" s="384">
        <f t="shared" si="4"/>
        <v>0</v>
      </c>
      <c r="T19" s="384">
        <f t="shared" si="4"/>
        <v>0</v>
      </c>
      <c r="U19" s="384">
        <f t="shared" si="4"/>
        <v>0</v>
      </c>
      <c r="V19" s="389">
        <f t="shared" si="4"/>
        <v>0</v>
      </c>
      <c r="W19" s="389">
        <f t="shared" si="4"/>
        <v>0</v>
      </c>
      <c r="X19" s="389">
        <f t="shared" si="4"/>
        <v>0</v>
      </c>
      <c r="Y19" s="384">
        <f t="shared" si="4"/>
        <v>960000</v>
      </c>
      <c r="Z19" s="384">
        <f>Z16+Z17+Z18</f>
        <v>15985284</v>
      </c>
      <c r="AA19" s="802">
        <f t="shared" si="1"/>
        <v>0</v>
      </c>
    </row>
    <row r="20" spans="1:27" ht="15.75">
      <c r="A20" s="387" t="s">
        <v>11</v>
      </c>
      <c r="B20" s="27" t="s">
        <v>313</v>
      </c>
      <c r="C20" s="385">
        <f t="shared" si="2"/>
        <v>76048846</v>
      </c>
      <c r="D20" s="656">
        <f>SUM(D15,D19)</f>
        <v>0</v>
      </c>
      <c r="E20" s="663"/>
      <c r="F20" s="663"/>
      <c r="G20" s="386"/>
      <c r="H20" s="384">
        <f t="shared" ref="H20:Y20" si="5">SUM(H15,H19)</f>
        <v>0</v>
      </c>
      <c r="I20" s="384">
        <f t="shared" si="5"/>
        <v>306000</v>
      </c>
      <c r="J20" s="384">
        <f>SUM(J15,J19)</f>
        <v>29388882</v>
      </c>
      <c r="K20" s="384">
        <f t="shared" si="5"/>
        <v>0</v>
      </c>
      <c r="L20" s="384">
        <f t="shared" si="5"/>
        <v>0</v>
      </c>
      <c r="M20" s="384">
        <f t="shared" si="5"/>
        <v>0</v>
      </c>
      <c r="N20" s="384">
        <f t="shared" si="5"/>
        <v>19199826</v>
      </c>
      <c r="O20" s="384">
        <f t="shared" si="5"/>
        <v>0</v>
      </c>
      <c r="P20" s="389">
        <f t="shared" si="5"/>
        <v>0</v>
      </c>
      <c r="Q20" s="384">
        <f t="shared" si="5"/>
        <v>0</v>
      </c>
      <c r="R20" s="384">
        <f t="shared" si="5"/>
        <v>12928288</v>
      </c>
      <c r="S20" s="384">
        <f t="shared" si="5"/>
        <v>0</v>
      </c>
      <c r="T20" s="384">
        <f t="shared" si="5"/>
        <v>0</v>
      </c>
      <c r="U20" s="384">
        <f t="shared" si="5"/>
        <v>0</v>
      </c>
      <c r="V20" s="389">
        <f t="shared" si="5"/>
        <v>0</v>
      </c>
      <c r="W20" s="389">
        <f t="shared" si="5"/>
        <v>0</v>
      </c>
      <c r="X20" s="389">
        <f t="shared" si="5"/>
        <v>13265850</v>
      </c>
      <c r="Y20" s="384">
        <f t="shared" si="5"/>
        <v>960000</v>
      </c>
      <c r="Z20" s="384">
        <f>Z15+Z19</f>
        <v>76048846</v>
      </c>
      <c r="AA20" s="802">
        <f t="shared" si="1"/>
        <v>0</v>
      </c>
    </row>
    <row r="21" spans="1:27" ht="15.75">
      <c r="A21" s="234" t="s">
        <v>314</v>
      </c>
      <c r="B21" s="154" t="s">
        <v>315</v>
      </c>
      <c r="C21" s="385">
        <f t="shared" si="2"/>
        <v>11227306</v>
      </c>
      <c r="D21" s="656"/>
      <c r="E21" s="663"/>
      <c r="F21" s="663"/>
      <c r="G21" s="386"/>
      <c r="H21" s="385"/>
      <c r="I21" s="385">
        <v>45900</v>
      </c>
      <c r="J21" s="385">
        <v>4265442</v>
      </c>
      <c r="K21" s="385"/>
      <c r="L21" s="385"/>
      <c r="M21" s="385"/>
      <c r="N21" s="385">
        <v>2905320</v>
      </c>
      <c r="O21" s="385"/>
      <c r="P21" s="391"/>
      <c r="Q21" s="385">
        <v>0</v>
      </c>
      <c r="R21" s="385">
        <v>1899850</v>
      </c>
      <c r="S21" s="385"/>
      <c r="T21" s="385"/>
      <c r="U21" s="385"/>
      <c r="V21" s="391"/>
      <c r="W21" s="391"/>
      <c r="X21" s="391">
        <v>1961994</v>
      </c>
      <c r="Y21" s="385">
        <v>148800</v>
      </c>
      <c r="Z21" s="385">
        <f>SUM(H21:Y21)</f>
        <v>11227306</v>
      </c>
      <c r="AA21" s="802">
        <f t="shared" si="1"/>
        <v>0</v>
      </c>
    </row>
    <row r="22" spans="1:27" ht="15.75">
      <c r="A22" s="234" t="s">
        <v>316</v>
      </c>
      <c r="B22" s="154" t="s">
        <v>317</v>
      </c>
      <c r="C22" s="385">
        <f t="shared" si="2"/>
        <v>0</v>
      </c>
      <c r="D22" s="656"/>
      <c r="E22" s="663"/>
      <c r="F22" s="663"/>
      <c r="G22" s="386"/>
      <c r="H22" s="385"/>
      <c r="I22" s="385"/>
      <c r="J22" s="385">
        <v>0</v>
      </c>
      <c r="K22" s="385"/>
      <c r="L22" s="385"/>
      <c r="M22" s="385"/>
      <c r="N22" s="385">
        <v>0</v>
      </c>
      <c r="O22" s="385"/>
      <c r="P22" s="391"/>
      <c r="Q22" s="385">
        <v>0</v>
      </c>
      <c r="R22" s="385">
        <v>0</v>
      </c>
      <c r="S22" s="385"/>
      <c r="T22" s="385"/>
      <c r="U22" s="385"/>
      <c r="V22" s="391"/>
      <c r="W22" s="391"/>
      <c r="X22" s="391">
        <v>0</v>
      </c>
      <c r="Y22" s="385"/>
      <c r="Z22" s="385">
        <f>SUM(H22:Y22)</f>
        <v>0</v>
      </c>
      <c r="AA22" s="802">
        <f t="shared" si="1"/>
        <v>0</v>
      </c>
    </row>
    <row r="23" spans="1:27" ht="15.75">
      <c r="A23" s="234" t="s">
        <v>318</v>
      </c>
      <c r="B23" s="154" t="s">
        <v>319</v>
      </c>
      <c r="C23" s="385">
        <f t="shared" si="2"/>
        <v>200000</v>
      </c>
      <c r="D23" s="656"/>
      <c r="E23" s="663"/>
      <c r="F23" s="663"/>
      <c r="G23" s="386"/>
      <c r="H23" s="385"/>
      <c r="I23" s="385"/>
      <c r="J23" s="385">
        <v>200000</v>
      </c>
      <c r="K23" s="385"/>
      <c r="L23" s="385"/>
      <c r="M23" s="385"/>
      <c r="N23" s="385"/>
      <c r="O23" s="385"/>
      <c r="P23" s="391"/>
      <c r="Q23" s="385"/>
      <c r="R23" s="385"/>
      <c r="S23" s="385"/>
      <c r="T23" s="385"/>
      <c r="U23" s="385"/>
      <c r="V23" s="391"/>
      <c r="W23" s="391"/>
      <c r="X23" s="391">
        <v>0</v>
      </c>
      <c r="Y23" s="385"/>
      <c r="Z23" s="385">
        <f>SUM(H23:Y23)</f>
        <v>200000</v>
      </c>
      <c r="AA23" s="802">
        <f t="shared" si="1"/>
        <v>0</v>
      </c>
    </row>
    <row r="24" spans="1:27" ht="15.75">
      <c r="A24" s="234" t="s">
        <v>320</v>
      </c>
      <c r="B24" s="154" t="s">
        <v>321</v>
      </c>
      <c r="C24" s="385">
        <f t="shared" si="2"/>
        <v>323046</v>
      </c>
      <c r="D24" s="656"/>
      <c r="E24" s="663"/>
      <c r="F24" s="663"/>
      <c r="G24" s="386"/>
      <c r="H24" s="385"/>
      <c r="I24" s="385"/>
      <c r="J24" s="385">
        <v>125220</v>
      </c>
      <c r="K24" s="385"/>
      <c r="L24" s="385"/>
      <c r="M24" s="385"/>
      <c r="N24" s="385">
        <v>52174</v>
      </c>
      <c r="O24" s="385"/>
      <c r="P24" s="391"/>
      <c r="Q24" s="385">
        <v>0</v>
      </c>
      <c r="R24" s="385">
        <v>93478</v>
      </c>
      <c r="S24" s="385"/>
      <c r="T24" s="385"/>
      <c r="U24" s="385"/>
      <c r="V24" s="391"/>
      <c r="W24" s="391"/>
      <c r="X24" s="391">
        <v>52174</v>
      </c>
      <c r="Y24" s="385"/>
      <c r="Z24" s="385">
        <f>SUM(H24:Y24)</f>
        <v>323046</v>
      </c>
      <c r="AA24" s="802">
        <f t="shared" si="1"/>
        <v>0</v>
      </c>
    </row>
    <row r="25" spans="1:27" ht="15.75">
      <c r="A25" s="387" t="s">
        <v>15</v>
      </c>
      <c r="B25" s="390" t="s">
        <v>322</v>
      </c>
      <c r="C25" s="385">
        <f t="shared" si="2"/>
        <v>11750352</v>
      </c>
      <c r="D25" s="656">
        <f>SUM(D21:D24)</f>
        <v>0</v>
      </c>
      <c r="E25" s="663"/>
      <c r="F25" s="663"/>
      <c r="G25" s="386"/>
      <c r="H25" s="384">
        <f t="shared" ref="H25:Y25" si="6">SUM(H21:H24)</f>
        <v>0</v>
      </c>
      <c r="I25" s="384">
        <f t="shared" si="6"/>
        <v>45900</v>
      </c>
      <c r="J25" s="384">
        <f t="shared" si="6"/>
        <v>4590662</v>
      </c>
      <c r="K25" s="384">
        <f t="shared" si="6"/>
        <v>0</v>
      </c>
      <c r="L25" s="384">
        <f t="shared" si="6"/>
        <v>0</v>
      </c>
      <c r="M25" s="384">
        <f t="shared" si="6"/>
        <v>0</v>
      </c>
      <c r="N25" s="384">
        <f t="shared" si="6"/>
        <v>2957494</v>
      </c>
      <c r="O25" s="384">
        <f t="shared" si="6"/>
        <v>0</v>
      </c>
      <c r="P25" s="389">
        <f t="shared" si="6"/>
        <v>0</v>
      </c>
      <c r="Q25" s="384">
        <f t="shared" si="6"/>
        <v>0</v>
      </c>
      <c r="R25" s="384">
        <f t="shared" si="6"/>
        <v>1993328</v>
      </c>
      <c r="S25" s="384">
        <f t="shared" si="6"/>
        <v>0</v>
      </c>
      <c r="T25" s="384">
        <f t="shared" si="6"/>
        <v>0</v>
      </c>
      <c r="U25" s="384">
        <f t="shared" si="6"/>
        <v>0</v>
      </c>
      <c r="V25" s="389">
        <f t="shared" si="6"/>
        <v>0</v>
      </c>
      <c r="W25" s="389">
        <f t="shared" si="6"/>
        <v>0</v>
      </c>
      <c r="X25" s="389">
        <f t="shared" si="6"/>
        <v>2014168</v>
      </c>
      <c r="Y25" s="384">
        <f t="shared" si="6"/>
        <v>148800</v>
      </c>
      <c r="Z25" s="384">
        <f>SUM(Z21:Z24)</f>
        <v>11750352</v>
      </c>
      <c r="AA25" s="802">
        <f t="shared" si="1"/>
        <v>0</v>
      </c>
    </row>
    <row r="26" spans="1:27" ht="15.75">
      <c r="A26" s="234" t="s">
        <v>323</v>
      </c>
      <c r="B26" s="25" t="s">
        <v>324</v>
      </c>
      <c r="C26" s="385">
        <f t="shared" si="2"/>
        <v>1000000</v>
      </c>
      <c r="D26" s="658"/>
      <c r="E26" s="665"/>
      <c r="F26" s="665"/>
      <c r="G26" s="392"/>
      <c r="H26" s="391"/>
      <c r="I26" s="391"/>
      <c r="J26" s="391"/>
      <c r="K26" s="391">
        <v>0</v>
      </c>
      <c r="L26" s="391"/>
      <c r="M26" s="391"/>
      <c r="N26" s="391">
        <v>1000000</v>
      </c>
      <c r="O26" s="391"/>
      <c r="P26" s="391"/>
      <c r="Q26" s="391"/>
      <c r="R26" s="391"/>
      <c r="S26" s="391"/>
      <c r="T26" s="391"/>
      <c r="U26" s="391"/>
      <c r="V26" s="391"/>
      <c r="W26" s="391"/>
      <c r="X26" s="391"/>
      <c r="Y26" s="391"/>
      <c r="Z26" s="391">
        <f t="shared" ref="Z26:Z57" si="7">SUM(H26:Y26)</f>
        <v>1000000</v>
      </c>
      <c r="AA26" s="802">
        <f t="shared" si="1"/>
        <v>0</v>
      </c>
    </row>
    <row r="27" spans="1:27" ht="15.75">
      <c r="A27" s="234" t="s">
        <v>325</v>
      </c>
      <c r="B27" s="25" t="s">
        <v>326</v>
      </c>
      <c r="C27" s="385">
        <f t="shared" si="2"/>
        <v>870000</v>
      </c>
      <c r="D27" s="658"/>
      <c r="E27" s="665"/>
      <c r="F27" s="665"/>
      <c r="G27" s="392"/>
      <c r="H27" s="391"/>
      <c r="I27" s="391"/>
      <c r="J27" s="391">
        <v>700000</v>
      </c>
      <c r="K27" s="391"/>
      <c r="L27" s="391"/>
      <c r="M27" s="391"/>
      <c r="N27" s="391"/>
      <c r="O27" s="391"/>
      <c r="P27" s="391"/>
      <c r="Q27" s="391"/>
      <c r="R27" s="391"/>
      <c r="S27" s="391"/>
      <c r="T27" s="391"/>
      <c r="U27" s="391"/>
      <c r="V27" s="391">
        <v>70000</v>
      </c>
      <c r="W27" s="391"/>
      <c r="X27" s="391">
        <v>100000</v>
      </c>
      <c r="Y27" s="391"/>
      <c r="Z27" s="391">
        <f t="shared" si="7"/>
        <v>870000</v>
      </c>
      <c r="AA27" s="802">
        <f t="shared" si="1"/>
        <v>0</v>
      </c>
    </row>
    <row r="28" spans="1:27" ht="15.75">
      <c r="A28" s="387" t="s">
        <v>327</v>
      </c>
      <c r="B28" s="153" t="s">
        <v>328</v>
      </c>
      <c r="C28" s="385">
        <f t="shared" si="2"/>
        <v>1870000</v>
      </c>
      <c r="D28" s="658">
        <f>SUM(D26:D27)</f>
        <v>0</v>
      </c>
      <c r="E28" s="665"/>
      <c r="F28" s="665"/>
      <c r="G28" s="392"/>
      <c r="H28" s="389">
        <f t="shared" ref="H28:M28" si="8">SUM(H26:H27)</f>
        <v>0</v>
      </c>
      <c r="I28" s="389">
        <f t="shared" si="8"/>
        <v>0</v>
      </c>
      <c r="J28" s="389">
        <f>SUM(J26:J27)</f>
        <v>700000</v>
      </c>
      <c r="K28" s="389">
        <f t="shared" si="8"/>
        <v>0</v>
      </c>
      <c r="L28" s="389">
        <f t="shared" si="8"/>
        <v>0</v>
      </c>
      <c r="M28" s="389">
        <f t="shared" si="8"/>
        <v>0</v>
      </c>
      <c r="N28" s="389">
        <f>SUM(N26:N27)</f>
        <v>1000000</v>
      </c>
      <c r="O28" s="389">
        <f t="shared" ref="O28:U28" si="9">SUM(O26:O27)</f>
        <v>0</v>
      </c>
      <c r="P28" s="389">
        <f t="shared" si="9"/>
        <v>0</v>
      </c>
      <c r="Q28" s="389">
        <f t="shared" si="9"/>
        <v>0</v>
      </c>
      <c r="R28" s="389">
        <f t="shared" si="9"/>
        <v>0</v>
      </c>
      <c r="S28" s="389">
        <f t="shared" si="9"/>
        <v>0</v>
      </c>
      <c r="T28" s="389">
        <f t="shared" si="9"/>
        <v>0</v>
      </c>
      <c r="U28" s="389">
        <f t="shared" si="9"/>
        <v>0</v>
      </c>
      <c r="V28" s="389">
        <f>SUM(V26+V27)</f>
        <v>70000</v>
      </c>
      <c r="W28" s="389">
        <f>SUM(W26:W27)</f>
        <v>0</v>
      </c>
      <c r="X28" s="389">
        <f>SUM(X26+X27)</f>
        <v>100000</v>
      </c>
      <c r="Y28" s="389">
        <f>SUM(Y26:Y27)</f>
        <v>0</v>
      </c>
      <c r="Z28" s="391">
        <f t="shared" si="7"/>
        <v>1870000</v>
      </c>
      <c r="AA28" s="802">
        <f t="shared" si="1"/>
        <v>0</v>
      </c>
    </row>
    <row r="29" spans="1:27" ht="15.75">
      <c r="A29" s="234" t="s">
        <v>329</v>
      </c>
      <c r="B29" s="25" t="s">
        <v>330</v>
      </c>
      <c r="C29" s="385">
        <f t="shared" si="2"/>
        <v>0</v>
      </c>
      <c r="D29" s="658"/>
      <c r="E29" s="665"/>
      <c r="F29" s="665"/>
      <c r="G29" s="392"/>
      <c r="H29" s="391"/>
      <c r="I29" s="391"/>
      <c r="J29" s="391"/>
      <c r="K29" s="391"/>
      <c r="L29" s="391"/>
      <c r="M29" s="391"/>
      <c r="N29" s="391"/>
      <c r="O29" s="391"/>
      <c r="P29" s="391"/>
      <c r="Q29" s="391"/>
      <c r="R29" s="391"/>
      <c r="S29" s="391"/>
      <c r="T29" s="391"/>
      <c r="U29" s="391"/>
      <c r="V29" s="391"/>
      <c r="W29" s="391"/>
      <c r="X29" s="391"/>
      <c r="Y29" s="391"/>
      <c r="Z29" s="391">
        <f t="shared" si="7"/>
        <v>0</v>
      </c>
      <c r="AA29" s="802">
        <f t="shared" si="1"/>
        <v>0</v>
      </c>
    </row>
    <row r="30" spans="1:27" ht="15.75">
      <c r="A30" s="234" t="s">
        <v>331</v>
      </c>
      <c r="B30" s="25" t="s">
        <v>332</v>
      </c>
      <c r="C30" s="385">
        <f t="shared" si="2"/>
        <v>100000</v>
      </c>
      <c r="D30" s="658"/>
      <c r="E30" s="665"/>
      <c r="F30" s="665"/>
      <c r="G30" s="392"/>
      <c r="H30" s="391"/>
      <c r="I30" s="391"/>
      <c r="J30" s="391"/>
      <c r="K30" s="391"/>
      <c r="L30" s="391"/>
      <c r="M30" s="391"/>
      <c r="N30" s="391"/>
      <c r="O30" s="391"/>
      <c r="P30" s="391"/>
      <c r="Q30" s="391"/>
      <c r="R30" s="391">
        <v>50000</v>
      </c>
      <c r="S30" s="391"/>
      <c r="T30" s="391"/>
      <c r="U30" s="391"/>
      <c r="V30" s="391">
        <v>50000</v>
      </c>
      <c r="W30" s="391"/>
      <c r="X30" s="391">
        <v>0</v>
      </c>
      <c r="Y30" s="391"/>
      <c r="Z30" s="391">
        <f t="shared" si="7"/>
        <v>100000</v>
      </c>
      <c r="AA30" s="802">
        <f t="shared" si="1"/>
        <v>0</v>
      </c>
    </row>
    <row r="31" spans="1:27" ht="15.75">
      <c r="A31" s="234" t="s">
        <v>333</v>
      </c>
      <c r="B31" s="25" t="s">
        <v>334</v>
      </c>
      <c r="C31" s="385">
        <f t="shared" si="2"/>
        <v>0</v>
      </c>
      <c r="D31" s="658"/>
      <c r="E31" s="665"/>
      <c r="F31" s="665"/>
      <c r="G31" s="392"/>
      <c r="H31" s="391"/>
      <c r="I31" s="391"/>
      <c r="J31" s="391"/>
      <c r="K31" s="391"/>
      <c r="L31" s="391"/>
      <c r="M31" s="391"/>
      <c r="N31" s="391"/>
      <c r="O31" s="391"/>
      <c r="P31" s="391"/>
      <c r="Q31" s="391"/>
      <c r="R31" s="391">
        <v>0</v>
      </c>
      <c r="S31" s="391"/>
      <c r="T31" s="391"/>
      <c r="U31" s="391"/>
      <c r="V31" s="391"/>
      <c r="W31" s="391"/>
      <c r="X31" s="391"/>
      <c r="Y31" s="391"/>
      <c r="Z31" s="391">
        <f t="shared" si="7"/>
        <v>0</v>
      </c>
      <c r="AA31" s="802">
        <f t="shared" si="1"/>
        <v>0</v>
      </c>
    </row>
    <row r="32" spans="1:27" ht="15.75">
      <c r="A32" s="234" t="s">
        <v>335</v>
      </c>
      <c r="B32" s="25" t="s">
        <v>336</v>
      </c>
      <c r="C32" s="385">
        <f t="shared" si="2"/>
        <v>2300000</v>
      </c>
      <c r="D32" s="658"/>
      <c r="E32" s="665"/>
      <c r="F32" s="665"/>
      <c r="G32" s="392"/>
      <c r="H32" s="391"/>
      <c r="I32" s="391"/>
      <c r="J32" s="391"/>
      <c r="K32" s="391">
        <v>1000000</v>
      </c>
      <c r="L32" s="391"/>
      <c r="M32" s="391"/>
      <c r="N32" s="391"/>
      <c r="O32" s="391"/>
      <c r="P32" s="391">
        <v>0</v>
      </c>
      <c r="Q32" s="391">
        <v>1300000</v>
      </c>
      <c r="R32" s="391"/>
      <c r="S32" s="391"/>
      <c r="T32" s="391"/>
      <c r="U32" s="391"/>
      <c r="V32" s="391"/>
      <c r="W32" s="391"/>
      <c r="X32" s="391"/>
      <c r="Y32" s="391"/>
      <c r="Z32" s="391">
        <f t="shared" si="7"/>
        <v>2300000</v>
      </c>
      <c r="AA32" s="802">
        <f t="shared" si="1"/>
        <v>0</v>
      </c>
    </row>
    <row r="33" spans="1:27" ht="15.75">
      <c r="A33" s="234" t="s">
        <v>337</v>
      </c>
      <c r="B33" s="25" t="s">
        <v>338</v>
      </c>
      <c r="C33" s="385">
        <f t="shared" si="2"/>
        <v>1100000</v>
      </c>
      <c r="D33" s="658"/>
      <c r="E33" s="665"/>
      <c r="F33" s="665"/>
      <c r="G33" s="392"/>
      <c r="H33" s="391"/>
      <c r="I33" s="391"/>
      <c r="J33" s="391">
        <v>300000</v>
      </c>
      <c r="K33" s="391"/>
      <c r="L33" s="391"/>
      <c r="M33" s="391"/>
      <c r="N33" s="391">
        <v>200000</v>
      </c>
      <c r="O33" s="391"/>
      <c r="P33" s="391"/>
      <c r="Q33" s="391"/>
      <c r="R33" s="391">
        <v>400000</v>
      </c>
      <c r="S33" s="391"/>
      <c r="T33" s="391"/>
      <c r="U33" s="391"/>
      <c r="V33" s="391"/>
      <c r="W33" s="391"/>
      <c r="X33" s="391">
        <v>200000</v>
      </c>
      <c r="Y33" s="391"/>
      <c r="Z33" s="391">
        <f t="shared" si="7"/>
        <v>1100000</v>
      </c>
      <c r="AA33" s="802">
        <f t="shared" si="1"/>
        <v>0</v>
      </c>
    </row>
    <row r="34" spans="1:27" ht="15.75">
      <c r="A34" s="234" t="s">
        <v>339</v>
      </c>
      <c r="B34" s="25" t="s">
        <v>340</v>
      </c>
      <c r="C34" s="385">
        <f t="shared" si="2"/>
        <v>3500000</v>
      </c>
      <c r="D34" s="658"/>
      <c r="E34" s="665"/>
      <c r="F34" s="665"/>
      <c r="G34" s="392"/>
      <c r="H34" s="391"/>
      <c r="I34" s="391">
        <v>0</v>
      </c>
      <c r="J34" s="391">
        <v>2500000</v>
      </c>
      <c r="K34" s="391">
        <v>0</v>
      </c>
      <c r="L34" s="391">
        <v>0</v>
      </c>
      <c r="M34" s="391"/>
      <c r="N34" s="391">
        <v>250000</v>
      </c>
      <c r="O34" s="391"/>
      <c r="P34" s="391"/>
      <c r="Q34" s="391">
        <v>0</v>
      </c>
      <c r="R34" s="391">
        <v>400000</v>
      </c>
      <c r="S34" s="391"/>
      <c r="T34" s="391"/>
      <c r="U34" s="391"/>
      <c r="V34" s="391"/>
      <c r="W34" s="391">
        <v>0</v>
      </c>
      <c r="X34" s="391">
        <v>350000</v>
      </c>
      <c r="Y34" s="391"/>
      <c r="Z34" s="391">
        <f t="shared" si="7"/>
        <v>3500000</v>
      </c>
      <c r="AA34" s="802">
        <f t="shared" si="1"/>
        <v>0</v>
      </c>
    </row>
    <row r="35" spans="1:27" ht="15.75">
      <c r="A35" s="234" t="s">
        <v>333</v>
      </c>
      <c r="B35" s="153" t="s">
        <v>341</v>
      </c>
      <c r="C35" s="385">
        <f t="shared" si="2"/>
        <v>7000000</v>
      </c>
      <c r="D35" s="659">
        <f>SUM(D29:D34)</f>
        <v>0</v>
      </c>
      <c r="E35" s="666"/>
      <c r="F35" s="666"/>
      <c r="G35" s="393"/>
      <c r="H35" s="389">
        <f>SUM(H29:H34)</f>
        <v>0</v>
      </c>
      <c r="I35" s="389">
        <f t="shared" ref="I35:Y35" si="10">SUM(I29:I34)</f>
        <v>0</v>
      </c>
      <c r="J35" s="389">
        <f t="shared" si="10"/>
        <v>2800000</v>
      </c>
      <c r="K35" s="389">
        <f t="shared" si="10"/>
        <v>1000000</v>
      </c>
      <c r="L35" s="389">
        <f t="shared" si="10"/>
        <v>0</v>
      </c>
      <c r="M35" s="389">
        <f t="shared" si="10"/>
        <v>0</v>
      </c>
      <c r="N35" s="389">
        <f t="shared" si="10"/>
        <v>450000</v>
      </c>
      <c r="O35" s="389">
        <f t="shared" si="10"/>
        <v>0</v>
      </c>
      <c r="P35" s="389">
        <f t="shared" si="10"/>
        <v>0</v>
      </c>
      <c r="Q35" s="389">
        <f t="shared" si="10"/>
        <v>1300000</v>
      </c>
      <c r="R35" s="389">
        <f>SUM(R29:R34)</f>
        <v>850000</v>
      </c>
      <c r="S35" s="389">
        <f t="shared" si="10"/>
        <v>0</v>
      </c>
      <c r="T35" s="389">
        <f t="shared" si="10"/>
        <v>0</v>
      </c>
      <c r="U35" s="389">
        <f t="shared" si="10"/>
        <v>0</v>
      </c>
      <c r="V35" s="389">
        <f>SUM(V29:V34)</f>
        <v>50000</v>
      </c>
      <c r="W35" s="389">
        <f t="shared" si="10"/>
        <v>0</v>
      </c>
      <c r="X35" s="389">
        <f>SUM(X29:X34)</f>
        <v>550000</v>
      </c>
      <c r="Y35" s="389">
        <f t="shared" si="10"/>
        <v>0</v>
      </c>
      <c r="Z35" s="391">
        <f t="shared" si="7"/>
        <v>7000000</v>
      </c>
      <c r="AA35" s="802">
        <f t="shared" si="1"/>
        <v>0</v>
      </c>
    </row>
    <row r="36" spans="1:27" ht="15.75">
      <c r="A36" s="387" t="s">
        <v>342</v>
      </c>
      <c r="B36" s="153" t="s">
        <v>343</v>
      </c>
      <c r="C36" s="385">
        <f t="shared" si="2"/>
        <v>8870000</v>
      </c>
      <c r="D36" s="658">
        <f>SUM(D35,D28)</f>
        <v>0</v>
      </c>
      <c r="E36" s="665"/>
      <c r="F36" s="665"/>
      <c r="G36" s="392"/>
      <c r="H36" s="389">
        <f>SUM(H35,H28)</f>
        <v>0</v>
      </c>
      <c r="I36" s="389">
        <f>SUM(I35,I28)</f>
        <v>0</v>
      </c>
      <c r="J36" s="389">
        <f t="shared" ref="J36:Y36" si="11">SUM(J35,J28)</f>
        <v>3500000</v>
      </c>
      <c r="K36" s="389">
        <f t="shared" si="11"/>
        <v>1000000</v>
      </c>
      <c r="L36" s="389">
        <f t="shared" si="11"/>
        <v>0</v>
      </c>
      <c r="M36" s="389">
        <f t="shared" si="11"/>
        <v>0</v>
      </c>
      <c r="N36" s="389">
        <f>SUM(N35,N28)</f>
        <v>1450000</v>
      </c>
      <c r="O36" s="389">
        <f t="shared" si="11"/>
        <v>0</v>
      </c>
      <c r="P36" s="389">
        <f t="shared" si="11"/>
        <v>0</v>
      </c>
      <c r="Q36" s="389">
        <f t="shared" si="11"/>
        <v>1300000</v>
      </c>
      <c r="R36" s="389">
        <f>SUM(R35,R28)</f>
        <v>850000</v>
      </c>
      <c r="S36" s="389">
        <f t="shared" si="11"/>
        <v>0</v>
      </c>
      <c r="T36" s="389">
        <f t="shared" si="11"/>
        <v>0</v>
      </c>
      <c r="U36" s="389">
        <f t="shared" si="11"/>
        <v>0</v>
      </c>
      <c r="V36" s="389">
        <f>SUM(V35,V28)</f>
        <v>120000</v>
      </c>
      <c r="W36" s="389">
        <f t="shared" si="11"/>
        <v>0</v>
      </c>
      <c r="X36" s="389">
        <f>SUM(X35,X28)</f>
        <v>650000</v>
      </c>
      <c r="Y36" s="389">
        <f t="shared" si="11"/>
        <v>0</v>
      </c>
      <c r="Z36" s="389">
        <f t="shared" si="7"/>
        <v>8870000</v>
      </c>
      <c r="AA36" s="802">
        <f t="shared" si="1"/>
        <v>0</v>
      </c>
    </row>
    <row r="37" spans="1:27" ht="15.75">
      <c r="A37" s="234" t="s">
        <v>344</v>
      </c>
      <c r="B37" s="154" t="s">
        <v>345</v>
      </c>
      <c r="C37" s="385">
        <f t="shared" si="2"/>
        <v>48000</v>
      </c>
      <c r="D37" s="656"/>
      <c r="E37" s="663"/>
      <c r="F37" s="663"/>
      <c r="G37" s="386"/>
      <c r="H37" s="385"/>
      <c r="I37" s="385"/>
      <c r="J37" s="385">
        <v>48000</v>
      </c>
      <c r="K37" s="385"/>
      <c r="L37" s="385"/>
      <c r="M37" s="385"/>
      <c r="N37" s="385"/>
      <c r="O37" s="385"/>
      <c r="P37" s="391">
        <v>0</v>
      </c>
      <c r="Q37" s="385"/>
      <c r="R37" s="385"/>
      <c r="S37" s="385"/>
      <c r="T37" s="385"/>
      <c r="U37" s="385"/>
      <c r="V37" s="391"/>
      <c r="W37" s="391"/>
      <c r="X37" s="391">
        <v>0</v>
      </c>
      <c r="Y37" s="385"/>
      <c r="Z37" s="389">
        <f t="shared" si="7"/>
        <v>48000</v>
      </c>
      <c r="AA37" s="802">
        <f t="shared" ref="AA37:AA68" si="12">Z37-C37</f>
        <v>0</v>
      </c>
    </row>
    <row r="38" spans="1:27" ht="15.75">
      <c r="A38" s="234" t="s">
        <v>346</v>
      </c>
      <c r="B38" s="154" t="s">
        <v>347</v>
      </c>
      <c r="C38" s="385">
        <f t="shared" si="2"/>
        <v>1490000</v>
      </c>
      <c r="D38" s="656"/>
      <c r="E38" s="663"/>
      <c r="F38" s="663"/>
      <c r="G38" s="386"/>
      <c r="H38" s="385"/>
      <c r="I38" s="385"/>
      <c r="J38" s="385">
        <v>900000</v>
      </c>
      <c r="K38" s="385"/>
      <c r="L38" s="385"/>
      <c r="M38" s="385"/>
      <c r="N38" s="385">
        <v>50000</v>
      </c>
      <c r="O38" s="385"/>
      <c r="P38" s="391"/>
      <c r="Q38" s="385">
        <v>60000</v>
      </c>
      <c r="R38" s="385">
        <v>150000</v>
      </c>
      <c r="S38" s="385"/>
      <c r="T38" s="385"/>
      <c r="U38" s="385"/>
      <c r="V38" s="391">
        <v>30000</v>
      </c>
      <c r="W38" s="391">
        <v>200000</v>
      </c>
      <c r="X38" s="391">
        <v>100000</v>
      </c>
      <c r="Y38" s="385"/>
      <c r="Z38" s="389">
        <f t="shared" si="7"/>
        <v>1490000</v>
      </c>
      <c r="AA38" s="802">
        <f t="shared" si="12"/>
        <v>0</v>
      </c>
    </row>
    <row r="39" spans="1:27" ht="15.75">
      <c r="A39" s="234" t="s">
        <v>348</v>
      </c>
      <c r="B39" s="154" t="s">
        <v>349</v>
      </c>
      <c r="C39" s="385">
        <f t="shared" si="2"/>
        <v>45720</v>
      </c>
      <c r="D39" s="656"/>
      <c r="E39" s="663"/>
      <c r="F39" s="663"/>
      <c r="G39" s="386"/>
      <c r="H39" s="385"/>
      <c r="I39" s="385"/>
      <c r="J39" s="385"/>
      <c r="K39" s="385"/>
      <c r="L39" s="385"/>
      <c r="M39" s="385"/>
      <c r="N39" s="385"/>
      <c r="O39" s="385"/>
      <c r="P39" s="391">
        <v>0</v>
      </c>
      <c r="Q39" s="385"/>
      <c r="R39" s="385"/>
      <c r="S39" s="385"/>
      <c r="T39" s="385"/>
      <c r="U39" s="385"/>
      <c r="V39" s="391">
        <v>45720</v>
      </c>
      <c r="W39" s="391"/>
      <c r="X39" s="391">
        <v>0</v>
      </c>
      <c r="Y39" s="385"/>
      <c r="Z39" s="389">
        <f t="shared" si="7"/>
        <v>45720</v>
      </c>
      <c r="AA39" s="802">
        <f t="shared" si="12"/>
        <v>0</v>
      </c>
    </row>
    <row r="40" spans="1:27" ht="15.75">
      <c r="A40" s="387" t="s">
        <v>350</v>
      </c>
      <c r="B40" s="27" t="s">
        <v>351</v>
      </c>
      <c r="C40" s="385">
        <f t="shared" si="2"/>
        <v>1583720</v>
      </c>
      <c r="D40" s="656">
        <f>SUM(D37:D38)</f>
        <v>0</v>
      </c>
      <c r="E40" s="663"/>
      <c r="F40" s="663"/>
      <c r="G40" s="386"/>
      <c r="H40" s="384">
        <f t="shared" ref="H40:Y40" si="13">SUM(H37:H39)</f>
        <v>0</v>
      </c>
      <c r="I40" s="384">
        <f t="shared" si="13"/>
        <v>0</v>
      </c>
      <c r="J40" s="384">
        <f t="shared" si="13"/>
        <v>948000</v>
      </c>
      <c r="K40" s="384">
        <f t="shared" si="13"/>
        <v>0</v>
      </c>
      <c r="L40" s="384">
        <f t="shared" si="13"/>
        <v>0</v>
      </c>
      <c r="M40" s="384">
        <f t="shared" si="13"/>
        <v>0</v>
      </c>
      <c r="N40" s="384">
        <f t="shared" si="13"/>
        <v>50000</v>
      </c>
      <c r="O40" s="384">
        <f t="shared" si="13"/>
        <v>0</v>
      </c>
      <c r="P40" s="384">
        <f t="shared" si="13"/>
        <v>0</v>
      </c>
      <c r="Q40" s="384">
        <f t="shared" si="13"/>
        <v>60000</v>
      </c>
      <c r="R40" s="384">
        <f t="shared" si="13"/>
        <v>150000</v>
      </c>
      <c r="S40" s="384">
        <f t="shared" si="13"/>
        <v>0</v>
      </c>
      <c r="T40" s="384">
        <f t="shared" si="13"/>
        <v>0</v>
      </c>
      <c r="U40" s="384">
        <f t="shared" si="13"/>
        <v>0</v>
      </c>
      <c r="V40" s="384">
        <f>SUM(V37:V39)</f>
        <v>75720</v>
      </c>
      <c r="W40" s="384">
        <f t="shared" si="13"/>
        <v>200000</v>
      </c>
      <c r="X40" s="384">
        <f t="shared" si="13"/>
        <v>100000</v>
      </c>
      <c r="Y40" s="384">
        <f t="shared" si="13"/>
        <v>0</v>
      </c>
      <c r="Z40" s="389">
        <f t="shared" si="7"/>
        <v>1583720</v>
      </c>
      <c r="AA40" s="802">
        <f t="shared" si="12"/>
        <v>0</v>
      </c>
    </row>
    <row r="41" spans="1:27" ht="15.75">
      <c r="A41" s="234" t="s">
        <v>352</v>
      </c>
      <c r="B41" s="154" t="s">
        <v>353</v>
      </c>
      <c r="C41" s="385">
        <f t="shared" si="2"/>
        <v>35630000</v>
      </c>
      <c r="D41" s="656"/>
      <c r="E41" s="663"/>
      <c r="F41" s="663"/>
      <c r="G41" s="386"/>
      <c r="H41" s="385">
        <v>21615000</v>
      </c>
      <c r="I41" s="385"/>
      <c r="J41" s="385">
        <v>2920000</v>
      </c>
      <c r="K41" s="385"/>
      <c r="L41" s="385"/>
      <c r="M41" s="385"/>
      <c r="N41" s="385">
        <v>350000</v>
      </c>
      <c r="O41" s="385"/>
      <c r="P41" s="391">
        <v>1250000</v>
      </c>
      <c r="Q41" s="385">
        <v>2700000</v>
      </c>
      <c r="R41" s="385">
        <v>1200000</v>
      </c>
      <c r="S41" s="385">
        <v>4000000</v>
      </c>
      <c r="T41" s="385"/>
      <c r="U41" s="385"/>
      <c r="V41" s="391">
        <v>345000</v>
      </c>
      <c r="W41" s="391">
        <v>300000</v>
      </c>
      <c r="X41" s="391">
        <v>300000</v>
      </c>
      <c r="Y41" s="385">
        <v>650000</v>
      </c>
      <c r="Z41" s="389">
        <f t="shared" si="7"/>
        <v>35630000</v>
      </c>
      <c r="AA41" s="802">
        <f t="shared" si="12"/>
        <v>0</v>
      </c>
    </row>
    <row r="42" spans="1:27" ht="15.75">
      <c r="A42" s="234" t="s">
        <v>588</v>
      </c>
      <c r="B42" s="154" t="s">
        <v>589</v>
      </c>
      <c r="C42" s="385">
        <f t="shared" si="2"/>
        <v>1520000</v>
      </c>
      <c r="D42" s="656"/>
      <c r="E42" s="663"/>
      <c r="F42" s="663"/>
      <c r="G42" s="386"/>
      <c r="H42" s="385"/>
      <c r="I42" s="385"/>
      <c r="J42" s="385">
        <v>600000</v>
      </c>
      <c r="K42" s="385">
        <v>100000</v>
      </c>
      <c r="L42" s="385"/>
      <c r="M42" s="385"/>
      <c r="N42" s="385">
        <v>160000</v>
      </c>
      <c r="O42" s="385"/>
      <c r="P42" s="391"/>
      <c r="Q42" s="385">
        <v>400000</v>
      </c>
      <c r="R42" s="385">
        <v>70000</v>
      </c>
      <c r="S42" s="385"/>
      <c r="T42" s="385"/>
      <c r="U42" s="385"/>
      <c r="V42" s="391"/>
      <c r="W42" s="391">
        <v>150000</v>
      </c>
      <c r="X42" s="391">
        <v>40000</v>
      </c>
      <c r="Y42" s="385"/>
      <c r="Z42" s="389">
        <f t="shared" si="7"/>
        <v>1520000</v>
      </c>
      <c r="AA42" s="802">
        <f t="shared" si="12"/>
        <v>0</v>
      </c>
    </row>
    <row r="43" spans="1:27" ht="15.75">
      <c r="A43" s="234" t="s">
        <v>356</v>
      </c>
      <c r="B43" s="154" t="s">
        <v>357</v>
      </c>
      <c r="C43" s="385">
        <f t="shared" si="2"/>
        <v>3021000</v>
      </c>
      <c r="D43" s="656"/>
      <c r="E43" s="663"/>
      <c r="F43" s="663"/>
      <c r="G43" s="386"/>
      <c r="H43" s="385">
        <v>2771000</v>
      </c>
      <c r="I43" s="385"/>
      <c r="J43" s="385">
        <v>150000</v>
      </c>
      <c r="K43" s="385"/>
      <c r="L43" s="385"/>
      <c r="M43" s="385"/>
      <c r="N43" s="385"/>
      <c r="O43" s="385"/>
      <c r="P43" s="391">
        <v>0</v>
      </c>
      <c r="Q43" s="385"/>
      <c r="R43" s="385"/>
      <c r="S43" s="385"/>
      <c r="T43" s="385"/>
      <c r="U43" s="385"/>
      <c r="V43" s="391"/>
      <c r="W43" s="391">
        <v>0</v>
      </c>
      <c r="X43" s="391">
        <v>100000</v>
      </c>
      <c r="Y43" s="385"/>
      <c r="Z43" s="389">
        <f t="shared" si="7"/>
        <v>3021000</v>
      </c>
      <c r="AA43" s="802">
        <f t="shared" si="12"/>
        <v>0</v>
      </c>
    </row>
    <row r="44" spans="1:27" ht="15.75">
      <c r="A44" s="234" t="s">
        <v>358</v>
      </c>
      <c r="B44" s="154" t="s">
        <v>359</v>
      </c>
      <c r="C44" s="385">
        <f t="shared" si="2"/>
        <v>10450000</v>
      </c>
      <c r="D44" s="656"/>
      <c r="E44" s="663"/>
      <c r="F44" s="663"/>
      <c r="G44" s="386"/>
      <c r="H44" s="385"/>
      <c r="I44" s="385">
        <v>0</v>
      </c>
      <c r="J44" s="385">
        <v>300000</v>
      </c>
      <c r="K44" s="385">
        <v>0</v>
      </c>
      <c r="L44" s="385">
        <v>7500000</v>
      </c>
      <c r="M44" s="385"/>
      <c r="N44" s="385">
        <v>100000</v>
      </c>
      <c r="O44" s="385"/>
      <c r="P44" s="391">
        <v>400000</v>
      </c>
      <c r="Q44" s="385">
        <v>1500000</v>
      </c>
      <c r="R44" s="385">
        <v>200000</v>
      </c>
      <c r="S44" s="385"/>
      <c r="T44" s="385"/>
      <c r="U44" s="385"/>
      <c r="V44" s="391">
        <v>50000</v>
      </c>
      <c r="W44" s="391">
        <v>100000</v>
      </c>
      <c r="X44" s="391"/>
      <c r="Y44" s="385">
        <v>300000</v>
      </c>
      <c r="Z44" s="389">
        <f t="shared" si="7"/>
        <v>10450000</v>
      </c>
      <c r="AA44" s="802">
        <f t="shared" si="12"/>
        <v>0</v>
      </c>
    </row>
    <row r="45" spans="1:27" ht="15.75">
      <c r="A45" s="234" t="s">
        <v>360</v>
      </c>
      <c r="B45" s="154" t="s">
        <v>361</v>
      </c>
      <c r="C45" s="385">
        <f t="shared" si="2"/>
        <v>150000</v>
      </c>
      <c r="D45" s="656"/>
      <c r="E45" s="663"/>
      <c r="F45" s="663"/>
      <c r="G45" s="386"/>
      <c r="H45" s="385"/>
      <c r="I45" s="385"/>
      <c r="J45" s="385"/>
      <c r="K45" s="385"/>
      <c r="L45" s="385"/>
      <c r="M45" s="385"/>
      <c r="N45" s="385">
        <v>150000</v>
      </c>
      <c r="O45" s="385"/>
      <c r="P45" s="391"/>
      <c r="Q45" s="385"/>
      <c r="R45" s="385"/>
      <c r="S45" s="385"/>
      <c r="T45" s="385"/>
      <c r="U45" s="385"/>
      <c r="V45" s="391"/>
      <c r="W45" s="391"/>
      <c r="X45" s="391"/>
      <c r="Y45" s="385"/>
      <c r="Z45" s="389">
        <f t="shared" si="7"/>
        <v>150000</v>
      </c>
      <c r="AA45" s="802">
        <f t="shared" si="12"/>
        <v>0</v>
      </c>
    </row>
    <row r="46" spans="1:27" ht="15.75">
      <c r="A46" s="234" t="s">
        <v>362</v>
      </c>
      <c r="B46" s="154" t="s">
        <v>363</v>
      </c>
      <c r="C46" s="385">
        <f t="shared" si="2"/>
        <v>200000</v>
      </c>
      <c r="D46" s="656"/>
      <c r="E46" s="663"/>
      <c r="F46" s="663"/>
      <c r="G46" s="386"/>
      <c r="H46" s="385"/>
      <c r="I46" s="385"/>
      <c r="J46" s="385">
        <v>200000</v>
      </c>
      <c r="K46" s="385"/>
      <c r="L46" s="385"/>
      <c r="M46" s="385"/>
      <c r="N46" s="385"/>
      <c r="O46" s="385"/>
      <c r="P46" s="391"/>
      <c r="Q46" s="385"/>
      <c r="R46" s="385"/>
      <c r="S46" s="385"/>
      <c r="T46" s="385"/>
      <c r="U46" s="385"/>
      <c r="V46" s="391"/>
      <c r="W46" s="391"/>
      <c r="X46" s="391"/>
      <c r="Y46" s="385"/>
      <c r="Z46" s="389">
        <f t="shared" si="7"/>
        <v>200000</v>
      </c>
      <c r="AA46" s="802">
        <f t="shared" si="12"/>
        <v>0</v>
      </c>
    </row>
    <row r="47" spans="1:27" ht="15.75">
      <c r="A47" s="234" t="s">
        <v>364</v>
      </c>
      <c r="B47" s="154" t="s">
        <v>365</v>
      </c>
      <c r="C47" s="385">
        <f>Z47</f>
        <v>92822826</v>
      </c>
      <c r="D47" s="656"/>
      <c r="E47" s="663"/>
      <c r="F47" s="663"/>
      <c r="G47" s="386"/>
      <c r="H47" s="385">
        <v>11075400</v>
      </c>
      <c r="I47" s="385"/>
      <c r="J47" s="385">
        <v>13319126</v>
      </c>
      <c r="K47" s="385">
        <v>8590000</v>
      </c>
      <c r="L47" s="385">
        <v>11271000</v>
      </c>
      <c r="M47" s="385">
        <v>100000</v>
      </c>
      <c r="N47" s="385">
        <v>600000</v>
      </c>
      <c r="O47" s="385"/>
      <c r="P47" s="391">
        <v>1000000</v>
      </c>
      <c r="Q47" s="385">
        <v>22479840</v>
      </c>
      <c r="R47" s="385">
        <v>1200000</v>
      </c>
      <c r="S47" s="385">
        <v>10053780</v>
      </c>
      <c r="T47" s="385"/>
      <c r="U47" s="385">
        <v>9698240</v>
      </c>
      <c r="V47" s="391">
        <v>50000</v>
      </c>
      <c r="W47" s="391">
        <v>650000</v>
      </c>
      <c r="X47" s="391">
        <v>400000</v>
      </c>
      <c r="Y47" s="385">
        <v>2335440</v>
      </c>
      <c r="Z47" s="389">
        <f t="shared" si="7"/>
        <v>92822826</v>
      </c>
      <c r="AA47" s="802">
        <f t="shared" si="12"/>
        <v>0</v>
      </c>
    </row>
    <row r="48" spans="1:27" ht="15.75">
      <c r="A48" s="387" t="s">
        <v>366</v>
      </c>
      <c r="B48" s="27" t="s">
        <v>367</v>
      </c>
      <c r="C48" s="385">
        <f t="shared" si="2"/>
        <v>143793826</v>
      </c>
      <c r="D48" s="656"/>
      <c r="E48" s="663"/>
      <c r="F48" s="663"/>
      <c r="G48" s="386"/>
      <c r="H48" s="384">
        <f t="shared" ref="H48:Y48" si="14">SUM(H41:H47)</f>
        <v>35461400</v>
      </c>
      <c r="I48" s="384">
        <f t="shared" si="14"/>
        <v>0</v>
      </c>
      <c r="J48" s="384">
        <f t="shared" si="14"/>
        <v>17489126</v>
      </c>
      <c r="K48" s="384">
        <f t="shared" si="14"/>
        <v>8690000</v>
      </c>
      <c r="L48" s="384">
        <f t="shared" si="14"/>
        <v>18771000</v>
      </c>
      <c r="M48" s="384">
        <f t="shared" si="14"/>
        <v>100000</v>
      </c>
      <c r="N48" s="384">
        <f t="shared" si="14"/>
        <v>1360000</v>
      </c>
      <c r="O48" s="384">
        <f t="shared" si="14"/>
        <v>0</v>
      </c>
      <c r="P48" s="384">
        <f>SUM(P41:P47:P40)</f>
        <v>2650000</v>
      </c>
      <c r="Q48" s="384">
        <f t="shared" si="14"/>
        <v>27079840</v>
      </c>
      <c r="R48" s="384">
        <f t="shared" si="14"/>
        <v>2670000</v>
      </c>
      <c r="S48" s="384">
        <f t="shared" si="14"/>
        <v>14053780</v>
      </c>
      <c r="T48" s="384">
        <f t="shared" si="14"/>
        <v>0</v>
      </c>
      <c r="U48" s="384">
        <f t="shared" si="14"/>
        <v>9698240</v>
      </c>
      <c r="V48" s="384">
        <f t="shared" si="14"/>
        <v>445000</v>
      </c>
      <c r="W48" s="384">
        <f t="shared" si="14"/>
        <v>1200000</v>
      </c>
      <c r="X48" s="384">
        <f t="shared" si="14"/>
        <v>840000</v>
      </c>
      <c r="Y48" s="384">
        <f t="shared" si="14"/>
        <v>3285440</v>
      </c>
      <c r="Z48" s="389">
        <f t="shared" si="7"/>
        <v>143793826</v>
      </c>
      <c r="AA48" s="802">
        <f t="shared" si="12"/>
        <v>0</v>
      </c>
    </row>
    <row r="49" spans="1:27" ht="15.75">
      <c r="A49" s="234" t="s">
        <v>368</v>
      </c>
      <c r="B49" s="154" t="s">
        <v>369</v>
      </c>
      <c r="C49" s="385">
        <f t="shared" si="2"/>
        <v>20000</v>
      </c>
      <c r="D49" s="656"/>
      <c r="E49" s="663"/>
      <c r="F49" s="663"/>
      <c r="G49" s="386"/>
      <c r="H49" s="385"/>
      <c r="I49" s="385"/>
      <c r="J49" s="385"/>
      <c r="K49" s="385"/>
      <c r="L49" s="385"/>
      <c r="M49" s="385"/>
      <c r="N49" s="385"/>
      <c r="O49" s="385"/>
      <c r="P49" s="391"/>
      <c r="Q49" s="385">
        <v>0</v>
      </c>
      <c r="R49" s="385"/>
      <c r="S49" s="385"/>
      <c r="T49" s="385"/>
      <c r="U49" s="385"/>
      <c r="V49" s="391"/>
      <c r="W49" s="391"/>
      <c r="X49" s="391">
        <v>20000</v>
      </c>
      <c r="Y49" s="385"/>
      <c r="Z49" s="389">
        <f t="shared" si="7"/>
        <v>20000</v>
      </c>
      <c r="AA49" s="802">
        <f t="shared" si="12"/>
        <v>0</v>
      </c>
    </row>
    <row r="50" spans="1:27" ht="15.75">
      <c r="A50" s="234" t="s">
        <v>370</v>
      </c>
      <c r="B50" s="154" t="s">
        <v>371</v>
      </c>
      <c r="C50" s="385">
        <f t="shared" si="2"/>
        <v>0</v>
      </c>
      <c r="D50" s="656"/>
      <c r="E50" s="663"/>
      <c r="F50" s="663"/>
      <c r="G50" s="386"/>
      <c r="H50" s="385"/>
      <c r="I50" s="385"/>
      <c r="J50" s="385"/>
      <c r="K50" s="385"/>
      <c r="L50" s="385"/>
      <c r="M50" s="385"/>
      <c r="N50" s="385"/>
      <c r="O50" s="385"/>
      <c r="P50" s="391"/>
      <c r="Q50" s="385"/>
      <c r="R50" s="385"/>
      <c r="S50" s="385"/>
      <c r="T50" s="385"/>
      <c r="U50" s="385"/>
      <c r="V50" s="391"/>
      <c r="W50" s="391"/>
      <c r="X50" s="391"/>
      <c r="Y50" s="385"/>
      <c r="Z50" s="389">
        <f t="shared" si="7"/>
        <v>0</v>
      </c>
      <c r="AA50" s="802">
        <f t="shared" si="12"/>
        <v>0</v>
      </c>
    </row>
    <row r="51" spans="1:27" ht="15.75">
      <c r="A51" s="234" t="s">
        <v>372</v>
      </c>
      <c r="B51" s="154" t="s">
        <v>373</v>
      </c>
      <c r="C51" s="385">
        <f t="shared" si="2"/>
        <v>0</v>
      </c>
      <c r="D51" s="656"/>
      <c r="E51" s="663"/>
      <c r="F51" s="663"/>
      <c r="G51" s="386"/>
      <c r="H51" s="385"/>
      <c r="I51" s="385"/>
      <c r="J51" s="385"/>
      <c r="K51" s="385"/>
      <c r="L51" s="385"/>
      <c r="M51" s="385"/>
      <c r="N51" s="385"/>
      <c r="O51" s="385"/>
      <c r="P51" s="391"/>
      <c r="Q51" s="385"/>
      <c r="R51" s="385"/>
      <c r="S51" s="385"/>
      <c r="T51" s="385"/>
      <c r="U51" s="385"/>
      <c r="V51" s="391"/>
      <c r="W51" s="391"/>
      <c r="X51" s="391"/>
      <c r="Y51" s="385"/>
      <c r="Z51" s="389">
        <f t="shared" si="7"/>
        <v>0</v>
      </c>
      <c r="AA51" s="802">
        <f t="shared" si="12"/>
        <v>0</v>
      </c>
    </row>
    <row r="52" spans="1:27" ht="15.75">
      <c r="A52" s="387" t="s">
        <v>374</v>
      </c>
      <c r="B52" s="27" t="s">
        <v>375</v>
      </c>
      <c r="C52" s="385">
        <f t="shared" si="2"/>
        <v>20000</v>
      </c>
      <c r="D52" s="656"/>
      <c r="E52" s="663"/>
      <c r="F52" s="663"/>
      <c r="G52" s="386"/>
      <c r="H52" s="384">
        <f t="shared" ref="H52:Y52" si="15">SUM(H49:H51)</f>
        <v>0</v>
      </c>
      <c r="I52" s="384">
        <f t="shared" si="15"/>
        <v>0</v>
      </c>
      <c r="J52" s="384">
        <f t="shared" si="15"/>
        <v>0</v>
      </c>
      <c r="K52" s="384">
        <f t="shared" si="15"/>
        <v>0</v>
      </c>
      <c r="L52" s="384">
        <f t="shared" si="15"/>
        <v>0</v>
      </c>
      <c r="M52" s="384">
        <f t="shared" si="15"/>
        <v>0</v>
      </c>
      <c r="N52" s="384">
        <f t="shared" si="15"/>
        <v>0</v>
      </c>
      <c r="O52" s="384">
        <f t="shared" si="15"/>
        <v>0</v>
      </c>
      <c r="P52" s="384">
        <f t="shared" si="15"/>
        <v>0</v>
      </c>
      <c r="Q52" s="384">
        <f t="shared" si="15"/>
        <v>0</v>
      </c>
      <c r="R52" s="384">
        <f t="shared" si="15"/>
        <v>0</v>
      </c>
      <c r="S52" s="384">
        <f t="shared" si="15"/>
        <v>0</v>
      </c>
      <c r="T52" s="384">
        <f t="shared" si="15"/>
        <v>0</v>
      </c>
      <c r="U52" s="384">
        <f t="shared" si="15"/>
        <v>0</v>
      </c>
      <c r="V52" s="384">
        <f t="shared" si="15"/>
        <v>0</v>
      </c>
      <c r="W52" s="384"/>
      <c r="X52" s="384">
        <f t="shared" si="15"/>
        <v>20000</v>
      </c>
      <c r="Y52" s="384">
        <f t="shared" si="15"/>
        <v>0</v>
      </c>
      <c r="Z52" s="389">
        <f t="shared" si="7"/>
        <v>20000</v>
      </c>
      <c r="AA52" s="802">
        <f t="shared" si="12"/>
        <v>0</v>
      </c>
    </row>
    <row r="53" spans="1:27" ht="15.75">
      <c r="A53" s="234" t="s">
        <v>376</v>
      </c>
      <c r="B53" s="154" t="s">
        <v>377</v>
      </c>
      <c r="C53" s="385">
        <f t="shared" si="2"/>
        <v>39416860</v>
      </c>
      <c r="D53" s="656"/>
      <c r="E53" s="663"/>
      <c r="F53" s="663"/>
      <c r="G53" s="386"/>
      <c r="H53" s="385">
        <v>9574560</v>
      </c>
      <c r="I53" s="385"/>
      <c r="J53" s="385">
        <v>3875000</v>
      </c>
      <c r="K53" s="385">
        <v>2510000</v>
      </c>
      <c r="L53" s="385">
        <v>5068440</v>
      </c>
      <c r="M53" s="385">
        <v>0</v>
      </c>
      <c r="N53" s="385">
        <v>880000</v>
      </c>
      <c r="O53" s="385">
        <v>0</v>
      </c>
      <c r="P53" s="391">
        <v>715500</v>
      </c>
      <c r="Q53" s="385">
        <v>7570750</v>
      </c>
      <c r="R53" s="385">
        <v>972000</v>
      </c>
      <c r="S53" s="385">
        <v>3794520</v>
      </c>
      <c r="T53" s="385"/>
      <c r="U53" s="385">
        <v>2618525</v>
      </c>
      <c r="V53" s="391">
        <v>172995</v>
      </c>
      <c r="W53" s="391">
        <v>337500</v>
      </c>
      <c r="X53" s="391">
        <v>440000</v>
      </c>
      <c r="Y53" s="385">
        <v>887070</v>
      </c>
      <c r="Z53" s="389">
        <f t="shared" si="7"/>
        <v>39416860</v>
      </c>
      <c r="AA53" s="802">
        <f t="shared" si="12"/>
        <v>0</v>
      </c>
    </row>
    <row r="54" spans="1:27" ht="15.75">
      <c r="A54" s="234" t="s">
        <v>378</v>
      </c>
      <c r="B54" s="154" t="s">
        <v>379</v>
      </c>
      <c r="C54" s="385">
        <f t="shared" si="2"/>
        <v>17000000</v>
      </c>
      <c r="D54" s="656"/>
      <c r="E54" s="663"/>
      <c r="F54" s="663"/>
      <c r="G54" s="386"/>
      <c r="H54" s="385"/>
      <c r="I54" s="385">
        <v>0</v>
      </c>
      <c r="J54" s="385">
        <v>17000000</v>
      </c>
      <c r="K54" s="385"/>
      <c r="L54" s="385"/>
      <c r="M54" s="385"/>
      <c r="N54" s="385" t="s">
        <v>572</v>
      </c>
      <c r="O54" s="385"/>
      <c r="P54" s="391"/>
      <c r="Q54" s="385"/>
      <c r="R54" s="385">
        <v>0</v>
      </c>
      <c r="S54" s="385"/>
      <c r="T54" s="385"/>
      <c r="U54" s="385"/>
      <c r="V54" s="391"/>
      <c r="W54" s="391"/>
      <c r="X54" s="391"/>
      <c r="Y54" s="385"/>
      <c r="Z54" s="389">
        <f t="shared" si="7"/>
        <v>17000000</v>
      </c>
      <c r="AA54" s="802">
        <f t="shared" si="12"/>
        <v>0</v>
      </c>
    </row>
    <row r="55" spans="1:27" ht="15.75">
      <c r="A55" s="234" t="s">
        <v>380</v>
      </c>
      <c r="B55" s="154" t="s">
        <v>615</v>
      </c>
      <c r="C55" s="385">
        <f t="shared" si="2"/>
        <v>13158929</v>
      </c>
      <c r="D55" s="656"/>
      <c r="E55" s="663"/>
      <c r="F55" s="663"/>
      <c r="G55" s="386"/>
      <c r="H55" s="385"/>
      <c r="I55" s="385"/>
      <c r="J55" s="385">
        <v>13158929</v>
      </c>
      <c r="K55" s="385"/>
      <c r="L55" s="385"/>
      <c r="M55" s="385"/>
      <c r="N55" s="385">
        <v>0</v>
      </c>
      <c r="O55" s="385"/>
      <c r="P55" s="391"/>
      <c r="Q55" s="385"/>
      <c r="R55" s="385"/>
      <c r="S55" s="385"/>
      <c r="T55" s="385"/>
      <c r="U55" s="385"/>
      <c r="V55" s="391"/>
      <c r="W55" s="391"/>
      <c r="X55" s="391"/>
      <c r="Y55" s="385"/>
      <c r="Z55" s="389">
        <f t="shared" si="7"/>
        <v>13158929</v>
      </c>
      <c r="AA55" s="802">
        <f t="shared" si="12"/>
        <v>0</v>
      </c>
    </row>
    <row r="56" spans="1:27" ht="15.75">
      <c r="A56" s="234" t="s">
        <v>382</v>
      </c>
      <c r="B56" s="154" t="s">
        <v>590</v>
      </c>
      <c r="C56" s="385">
        <f t="shared" si="2"/>
        <v>0</v>
      </c>
      <c r="D56" s="656"/>
      <c r="E56" s="663"/>
      <c r="F56" s="663"/>
      <c r="G56" s="386"/>
      <c r="H56" s="385"/>
      <c r="I56" s="385"/>
      <c r="J56" s="385"/>
      <c r="K56" s="385"/>
      <c r="L56" s="385"/>
      <c r="M56" s="385"/>
      <c r="N56" s="385"/>
      <c r="O56" s="385"/>
      <c r="P56" s="391"/>
      <c r="Q56" s="385"/>
      <c r="R56" s="385"/>
      <c r="S56" s="385"/>
      <c r="T56" s="385"/>
      <c r="U56" s="385"/>
      <c r="V56" s="391"/>
      <c r="W56" s="391"/>
      <c r="X56" s="391"/>
      <c r="Y56" s="385"/>
      <c r="Z56" s="389">
        <f t="shared" si="7"/>
        <v>0</v>
      </c>
      <c r="AA56" s="802">
        <f t="shared" si="12"/>
        <v>0</v>
      </c>
    </row>
    <row r="57" spans="1:27" ht="15.75">
      <c r="A57" s="234" t="s">
        <v>384</v>
      </c>
      <c r="B57" s="154" t="s">
        <v>385</v>
      </c>
      <c r="C57" s="385">
        <f t="shared" si="2"/>
        <v>700000</v>
      </c>
      <c r="D57" s="656"/>
      <c r="E57" s="663"/>
      <c r="F57" s="663"/>
      <c r="G57" s="386"/>
      <c r="H57" s="385"/>
      <c r="I57" s="385">
        <v>0</v>
      </c>
      <c r="J57" s="385">
        <v>700000</v>
      </c>
      <c r="K57" s="385"/>
      <c r="L57" s="385"/>
      <c r="M57" s="385"/>
      <c r="N57" s="385"/>
      <c r="O57" s="385"/>
      <c r="P57" s="391"/>
      <c r="Q57" s="385"/>
      <c r="R57" s="385"/>
      <c r="S57" s="385"/>
      <c r="T57" s="385"/>
      <c r="U57" s="385"/>
      <c r="V57" s="391"/>
      <c r="W57" s="391"/>
      <c r="X57" s="391"/>
      <c r="Y57" s="385"/>
      <c r="Z57" s="389">
        <f t="shared" si="7"/>
        <v>700000</v>
      </c>
      <c r="AA57" s="802">
        <f t="shared" si="12"/>
        <v>0</v>
      </c>
    </row>
    <row r="58" spans="1:27" ht="15.75">
      <c r="A58" s="387" t="s">
        <v>386</v>
      </c>
      <c r="B58" s="27" t="s">
        <v>387</v>
      </c>
      <c r="C58" s="385">
        <f t="shared" si="2"/>
        <v>70275789</v>
      </c>
      <c r="D58" s="656"/>
      <c r="E58" s="663"/>
      <c r="F58" s="663"/>
      <c r="G58" s="386"/>
      <c r="H58" s="384">
        <f>SUM(H53:H57)</f>
        <v>9574560</v>
      </c>
      <c r="I58" s="384">
        <f t="shared" ref="I58:Y58" si="16">SUM(I53:I57)</f>
        <v>0</v>
      </c>
      <c r="J58" s="384">
        <f t="shared" si="16"/>
        <v>34733929</v>
      </c>
      <c r="K58" s="384">
        <f t="shared" si="16"/>
        <v>2510000</v>
      </c>
      <c r="L58" s="384">
        <f t="shared" si="16"/>
        <v>5068440</v>
      </c>
      <c r="M58" s="384">
        <f t="shared" si="16"/>
        <v>0</v>
      </c>
      <c r="N58" s="384">
        <f>SUM(N53:N57)</f>
        <v>880000</v>
      </c>
      <c r="O58" s="384">
        <f t="shared" si="16"/>
        <v>0</v>
      </c>
      <c r="P58" s="384">
        <f t="shared" si="16"/>
        <v>715500</v>
      </c>
      <c r="Q58" s="384">
        <f t="shared" si="16"/>
        <v>7570750</v>
      </c>
      <c r="R58" s="384">
        <f t="shared" si="16"/>
        <v>972000</v>
      </c>
      <c r="S58" s="384">
        <f t="shared" si="16"/>
        <v>3794520</v>
      </c>
      <c r="T58" s="384">
        <f t="shared" si="16"/>
        <v>0</v>
      </c>
      <c r="U58" s="384">
        <f t="shared" si="16"/>
        <v>2618525</v>
      </c>
      <c r="V58" s="384">
        <f t="shared" si="16"/>
        <v>172995</v>
      </c>
      <c r="W58" s="384">
        <f t="shared" si="16"/>
        <v>337500</v>
      </c>
      <c r="X58" s="384">
        <f t="shared" si="16"/>
        <v>440000</v>
      </c>
      <c r="Y58" s="384">
        <f t="shared" si="16"/>
        <v>887070</v>
      </c>
      <c r="Z58" s="389">
        <f t="shared" ref="Z58:Z76" si="17">SUM(H58:Y58)</f>
        <v>70275789</v>
      </c>
      <c r="AA58" s="802">
        <f t="shared" si="12"/>
        <v>0</v>
      </c>
    </row>
    <row r="59" spans="1:27" ht="15.75">
      <c r="A59" s="387" t="s">
        <v>19</v>
      </c>
      <c r="B59" s="27" t="s">
        <v>388</v>
      </c>
      <c r="C59" s="385">
        <f t="shared" si="2"/>
        <v>224543335</v>
      </c>
      <c r="D59" s="657"/>
      <c r="E59" s="664"/>
      <c r="F59" s="664"/>
      <c r="G59" s="388"/>
      <c r="H59" s="385">
        <f>SUM(H36,H40,H48,H52,H58)</f>
        <v>45035960</v>
      </c>
      <c r="I59" s="385">
        <f>SUM(I36,I40,I48,I52,I58)</f>
        <v>0</v>
      </c>
      <c r="J59" s="385">
        <f>J36+J40+J48+J58+J52</f>
        <v>56671055</v>
      </c>
      <c r="K59" s="385">
        <f>SUM(K36,K40,K48,K52,K58)</f>
        <v>12200000</v>
      </c>
      <c r="L59" s="385">
        <f>SUM(L36,L40,L48,L52,L58)</f>
        <v>23839440</v>
      </c>
      <c r="M59" s="385">
        <f>SUM(M36,M40,M48,M52,M58)</f>
        <v>100000</v>
      </c>
      <c r="N59" s="385">
        <f>SUM(N36,N40,N48,N52,N58)</f>
        <v>3740000</v>
      </c>
      <c r="O59" s="385">
        <f>SUM(O36,O40,O48,O52,O58)</f>
        <v>0</v>
      </c>
      <c r="P59" s="391">
        <f>SUM(P48+P58)</f>
        <v>3365500</v>
      </c>
      <c r="Q59" s="385">
        <f>SUM(Q36+Q40+Q48+Q58)</f>
        <v>36010590</v>
      </c>
      <c r="R59" s="385">
        <f t="shared" ref="R59:Y59" si="18">SUM(R36,R40,R48,R52,R58)</f>
        <v>4642000</v>
      </c>
      <c r="S59" s="385">
        <f t="shared" si="18"/>
        <v>17848300</v>
      </c>
      <c r="T59" s="385">
        <f t="shared" si="18"/>
        <v>0</v>
      </c>
      <c r="U59" s="385">
        <f t="shared" si="18"/>
        <v>12316765</v>
      </c>
      <c r="V59" s="391">
        <f t="shared" si="18"/>
        <v>813715</v>
      </c>
      <c r="W59" s="391">
        <f t="shared" si="18"/>
        <v>1737500</v>
      </c>
      <c r="X59" s="391">
        <f>SUM(X36,X40,X48,X52,X58)</f>
        <v>2050000</v>
      </c>
      <c r="Y59" s="385">
        <f t="shared" si="18"/>
        <v>4172510</v>
      </c>
      <c r="Z59" s="389">
        <f t="shared" si="17"/>
        <v>224543335</v>
      </c>
      <c r="AA59" s="802">
        <f t="shared" si="12"/>
        <v>0</v>
      </c>
    </row>
    <row r="60" spans="1:27" ht="15.75">
      <c r="A60" s="394" t="s">
        <v>23</v>
      </c>
      <c r="B60" s="27" t="s">
        <v>389</v>
      </c>
      <c r="C60" s="385">
        <f t="shared" si="2"/>
        <v>10175000</v>
      </c>
      <c r="D60" s="656"/>
      <c r="E60" s="663"/>
      <c r="F60" s="663"/>
      <c r="G60" s="386"/>
      <c r="H60" s="384"/>
      <c r="I60" s="384"/>
      <c r="J60" s="384"/>
      <c r="K60" s="384"/>
      <c r="L60" s="384"/>
      <c r="M60" s="384"/>
      <c r="N60" s="384"/>
      <c r="O60" s="384">
        <v>10175000</v>
      </c>
      <c r="P60" s="389"/>
      <c r="Q60" s="384"/>
      <c r="R60" s="384"/>
      <c r="S60" s="384"/>
      <c r="T60" s="384"/>
      <c r="U60" s="384"/>
      <c r="V60" s="389">
        <v>0</v>
      </c>
      <c r="W60" s="389"/>
      <c r="X60" s="389"/>
      <c r="Y60" s="384"/>
      <c r="Z60" s="389">
        <f t="shared" si="17"/>
        <v>10175000</v>
      </c>
      <c r="AA60" s="802">
        <f t="shared" si="12"/>
        <v>0</v>
      </c>
    </row>
    <row r="61" spans="1:27" ht="15.75">
      <c r="A61" s="395" t="s">
        <v>27</v>
      </c>
      <c r="B61" s="154" t="s">
        <v>28</v>
      </c>
      <c r="C61" s="385">
        <f t="shared" si="2"/>
        <v>24762804</v>
      </c>
      <c r="D61" s="656"/>
      <c r="E61" s="663"/>
      <c r="F61" s="663"/>
      <c r="G61" s="386"/>
      <c r="H61" s="385"/>
      <c r="I61" s="385"/>
      <c r="J61" s="385">
        <v>21162804</v>
      </c>
      <c r="K61" s="385"/>
      <c r="L61" s="385"/>
      <c r="M61" s="385"/>
      <c r="N61" s="385"/>
      <c r="O61" s="385"/>
      <c r="P61" s="391"/>
      <c r="Q61" s="385"/>
      <c r="R61" s="385"/>
      <c r="S61" s="385"/>
      <c r="T61" s="385"/>
      <c r="U61" s="385"/>
      <c r="V61" s="391">
        <v>3600000</v>
      </c>
      <c r="W61" s="391">
        <v>0</v>
      </c>
      <c r="X61" s="391"/>
      <c r="Y61" s="385"/>
      <c r="Z61" s="389">
        <f t="shared" si="17"/>
        <v>24762804</v>
      </c>
      <c r="AA61" s="802">
        <f t="shared" si="12"/>
        <v>0</v>
      </c>
    </row>
    <row r="62" spans="1:27" ht="15.75">
      <c r="A62" s="395" t="s">
        <v>637</v>
      </c>
      <c r="B62" s="154" t="s">
        <v>638</v>
      </c>
      <c r="C62" s="385">
        <f t="shared" si="2"/>
        <v>74376837</v>
      </c>
      <c r="D62" s="656"/>
      <c r="E62" s="663"/>
      <c r="F62" s="663"/>
      <c r="G62" s="386"/>
      <c r="H62" s="385"/>
      <c r="I62" s="385"/>
      <c r="J62" s="385">
        <v>74376837</v>
      </c>
      <c r="K62" s="385"/>
      <c r="L62" s="385"/>
      <c r="M62" s="385"/>
      <c r="N62" s="385"/>
      <c r="O62" s="385"/>
      <c r="P62" s="391"/>
      <c r="Q62" s="385"/>
      <c r="R62" s="385"/>
      <c r="S62" s="385"/>
      <c r="T62" s="385"/>
      <c r="U62" s="385"/>
      <c r="V62" s="391"/>
      <c r="W62" s="391"/>
      <c r="X62" s="391"/>
      <c r="Y62" s="385"/>
      <c r="Z62" s="389">
        <f t="shared" si="17"/>
        <v>74376837</v>
      </c>
      <c r="AA62" s="802">
        <f t="shared" si="12"/>
        <v>0</v>
      </c>
    </row>
    <row r="63" spans="1:27" ht="15.75">
      <c r="A63" s="395" t="s">
        <v>35</v>
      </c>
      <c r="B63" s="154" t="s">
        <v>36</v>
      </c>
      <c r="C63" s="385">
        <f t="shared" si="2"/>
        <v>16894000</v>
      </c>
      <c r="D63" s="656"/>
      <c r="E63" s="663"/>
      <c r="F63" s="663"/>
      <c r="G63" s="386"/>
      <c r="H63" s="385"/>
      <c r="I63" s="385"/>
      <c r="J63" s="385"/>
      <c r="K63" s="385"/>
      <c r="L63" s="385"/>
      <c r="M63" s="385"/>
      <c r="N63" s="385"/>
      <c r="O63" s="385"/>
      <c r="P63" s="391"/>
      <c r="Q63" s="385"/>
      <c r="R63" s="385"/>
      <c r="S63" s="385"/>
      <c r="T63" s="385">
        <v>15790000</v>
      </c>
      <c r="U63" s="385">
        <v>0</v>
      </c>
      <c r="V63" s="385"/>
      <c r="W63" s="391">
        <v>1104000</v>
      </c>
      <c r="X63" s="391">
        <v>0</v>
      </c>
      <c r="Y63" s="385"/>
      <c r="Z63" s="389">
        <f t="shared" si="17"/>
        <v>16894000</v>
      </c>
      <c r="AA63" s="802">
        <f t="shared" si="12"/>
        <v>0</v>
      </c>
    </row>
    <row r="64" spans="1:27" ht="15.75">
      <c r="A64" s="395" t="s">
        <v>66</v>
      </c>
      <c r="B64" s="154" t="s">
        <v>391</v>
      </c>
      <c r="C64" s="385">
        <v>122181147</v>
      </c>
      <c r="D64" s="656"/>
      <c r="E64" s="663"/>
      <c r="F64" s="663"/>
      <c r="G64" s="386"/>
      <c r="H64" s="385"/>
      <c r="I64" s="385"/>
      <c r="J64" s="385">
        <v>122181147</v>
      </c>
      <c r="K64" s="385"/>
      <c r="L64" s="385"/>
      <c r="M64" s="385"/>
      <c r="N64" s="385"/>
      <c r="O64" s="385"/>
      <c r="P64" s="391"/>
      <c r="Q64" s="385"/>
      <c r="R64" s="385"/>
      <c r="S64" s="385"/>
      <c r="T64" s="385"/>
      <c r="U64" s="385"/>
      <c r="V64" s="385"/>
      <c r="W64" s="391"/>
      <c r="X64" s="391"/>
      <c r="Y64" s="385"/>
      <c r="Z64" s="389">
        <f t="shared" si="17"/>
        <v>122181147</v>
      </c>
      <c r="AA64" s="802">
        <f t="shared" si="12"/>
        <v>0</v>
      </c>
    </row>
    <row r="65" spans="1:28" ht="15.75">
      <c r="A65" s="387" t="s">
        <v>39</v>
      </c>
      <c r="B65" s="27" t="s">
        <v>252</v>
      </c>
      <c r="C65" s="385">
        <f t="shared" si="2"/>
        <v>238214788</v>
      </c>
      <c r="D65" s="656"/>
      <c r="E65" s="663"/>
      <c r="F65" s="663"/>
      <c r="G65" s="386"/>
      <c r="H65" s="384">
        <f>SUM(H61:H64)</f>
        <v>0</v>
      </c>
      <c r="I65" s="384">
        <f>SUM(I61:I64)</f>
        <v>0</v>
      </c>
      <c r="J65" s="384">
        <f>SUM(J61:J64)</f>
        <v>217720788</v>
      </c>
      <c r="K65" s="384">
        <f t="shared" ref="K65:Y65" si="19">SUM(K61:K64)</f>
        <v>0</v>
      </c>
      <c r="L65" s="384">
        <f t="shared" si="19"/>
        <v>0</v>
      </c>
      <c r="M65" s="384">
        <f t="shared" si="19"/>
        <v>0</v>
      </c>
      <c r="N65" s="384">
        <f t="shared" si="19"/>
        <v>0</v>
      </c>
      <c r="O65" s="384">
        <f t="shared" si="19"/>
        <v>0</v>
      </c>
      <c r="P65" s="389">
        <f t="shared" si="19"/>
        <v>0</v>
      </c>
      <c r="Q65" s="384">
        <f t="shared" si="19"/>
        <v>0</v>
      </c>
      <c r="R65" s="384">
        <f t="shared" si="19"/>
        <v>0</v>
      </c>
      <c r="S65" s="384">
        <f t="shared" si="19"/>
        <v>0</v>
      </c>
      <c r="T65" s="384">
        <f t="shared" si="19"/>
        <v>15790000</v>
      </c>
      <c r="U65" s="384">
        <f t="shared" si="19"/>
        <v>0</v>
      </c>
      <c r="V65" s="384">
        <f t="shared" si="19"/>
        <v>3600000</v>
      </c>
      <c r="W65" s="389">
        <f t="shared" si="19"/>
        <v>1104000</v>
      </c>
      <c r="X65" s="389">
        <f t="shared" si="19"/>
        <v>0</v>
      </c>
      <c r="Y65" s="384">
        <f t="shared" si="19"/>
        <v>0</v>
      </c>
      <c r="Z65" s="389">
        <f t="shared" si="17"/>
        <v>238214788</v>
      </c>
      <c r="AA65" s="802">
        <f t="shared" si="12"/>
        <v>0</v>
      </c>
    </row>
    <row r="66" spans="1:28" ht="15.75">
      <c r="A66" s="387" t="s">
        <v>43</v>
      </c>
      <c r="B66" s="27" t="s">
        <v>392</v>
      </c>
      <c r="C66" s="385">
        <f t="shared" si="2"/>
        <v>447122309</v>
      </c>
      <c r="D66" s="656"/>
      <c r="E66" s="663"/>
      <c r="F66" s="663"/>
      <c r="G66" s="386"/>
      <c r="H66" s="385"/>
      <c r="I66" s="384">
        <f>SUM('[1]Ber.-felú.'!K45)</f>
        <v>0</v>
      </c>
      <c r="J66" s="384">
        <v>447122309</v>
      </c>
      <c r="K66" s="384">
        <f>SUM('[1]Ber.-felú.'!M45)</f>
        <v>0</v>
      </c>
      <c r="L66" s="384">
        <f>SUM('[1]Ber.-felú.'!K45)</f>
        <v>0</v>
      </c>
      <c r="M66" s="384">
        <f>SUM('[1]Ber.-felú.'!I45)</f>
        <v>0</v>
      </c>
      <c r="N66" s="384">
        <f>SUM('[1]Ber.-felú.'!I45)</f>
        <v>0</v>
      </c>
      <c r="O66" s="384">
        <f>SUM('[1]Ber.-felú.'!J45)</f>
        <v>0</v>
      </c>
      <c r="P66" s="389">
        <f>SUM('[1]Ber.-felú.'!I45)</f>
        <v>0</v>
      </c>
      <c r="Q66" s="384">
        <v>0</v>
      </c>
      <c r="R66" s="384">
        <f>SUM('[1]Ber.-felú.'!M45)</f>
        <v>0</v>
      </c>
      <c r="S66" s="384">
        <f>SUM('[1]Ber.-felú.'!N45)</f>
        <v>0</v>
      </c>
      <c r="T66" s="384">
        <f>SUM('[1]Ber.-felú.'!O45)</f>
        <v>0</v>
      </c>
      <c r="U66" s="384">
        <f>SUM('[1]Ber.-felú.'!L45)</f>
        <v>0</v>
      </c>
      <c r="V66" s="384">
        <f>SUM('[1]Ber.-felú.'!O45)</f>
        <v>0</v>
      </c>
      <c r="W66" s="389">
        <f>SUM('[1]Ber.-felú.'!Q45)</f>
        <v>0</v>
      </c>
      <c r="X66" s="389">
        <f>SUM('[1]Ber.-felú.'!R45)</f>
        <v>0</v>
      </c>
      <c r="Y66" s="384">
        <f>SUM('[1]Ber.-felú.'!O45)</f>
        <v>0</v>
      </c>
      <c r="Z66" s="389">
        <f t="shared" si="17"/>
        <v>447122309</v>
      </c>
      <c r="AA66" s="802">
        <f t="shared" si="12"/>
        <v>0</v>
      </c>
    </row>
    <row r="67" spans="1:28" ht="15.75">
      <c r="A67" s="387" t="s">
        <v>47</v>
      </c>
      <c r="B67" s="27" t="s">
        <v>393</v>
      </c>
      <c r="C67" s="385">
        <f t="shared" si="2"/>
        <v>56957957</v>
      </c>
      <c r="D67" s="656"/>
      <c r="E67" s="663"/>
      <c r="F67" s="663"/>
      <c r="G67" s="386"/>
      <c r="H67" s="385"/>
      <c r="I67" s="384">
        <f>SUM('[1]Ber.-felú.'!K46)</f>
        <v>0</v>
      </c>
      <c r="J67" s="384">
        <v>56957957</v>
      </c>
      <c r="K67" s="384">
        <f>SUM('[1]Ber.-felú.'!J46)</f>
        <v>0</v>
      </c>
      <c r="L67" s="384">
        <f>SUM('[1]Ber.-felú.'!K46)</f>
        <v>0</v>
      </c>
      <c r="M67" s="384">
        <f>SUM('[1]Ber.-felú.'!I46)</f>
        <v>0</v>
      </c>
      <c r="N67" s="384">
        <f>SUM('[1]Ber.-felú.'!I66)</f>
        <v>0</v>
      </c>
      <c r="O67" s="384">
        <f>SUM('[1]Ber.-felú.'!J66)</f>
        <v>0</v>
      </c>
      <c r="P67" s="389">
        <f>SUM('[1]Ber.-felú.'!I66)</f>
        <v>0</v>
      </c>
      <c r="Q67" s="384">
        <f>SUM('[1]Ber.-felú.'!J66)</f>
        <v>0</v>
      </c>
      <c r="R67" s="384">
        <f>SUM('[1]Ber.-felú.'!M66)</f>
        <v>0</v>
      </c>
      <c r="S67" s="384"/>
      <c r="T67" s="384">
        <f>SUM('[1]Ber.-felú.'!O66)</f>
        <v>0</v>
      </c>
      <c r="U67" s="384">
        <f>SUM('[1]Ber.-felú.'!L66)</f>
        <v>0</v>
      </c>
      <c r="V67" s="384">
        <f>SUM('[1]Ber.-felú.'!O66)</f>
        <v>0</v>
      </c>
      <c r="W67" s="389">
        <f>SUM('[1]Ber.-felú.'!Q66)</f>
        <v>0</v>
      </c>
      <c r="X67" s="389">
        <f>SUM('[1]Ber.-felú.'!R66)</f>
        <v>0</v>
      </c>
      <c r="Y67" s="384">
        <f>SUM('[1]Ber.-felú.'!O66)</f>
        <v>0</v>
      </c>
      <c r="Z67" s="389">
        <f t="shared" si="17"/>
        <v>56957957</v>
      </c>
      <c r="AA67" s="802">
        <f t="shared" si="12"/>
        <v>0</v>
      </c>
    </row>
    <row r="68" spans="1:28" ht="15.75">
      <c r="A68" s="234" t="s">
        <v>51</v>
      </c>
      <c r="B68" s="154" t="s">
        <v>52</v>
      </c>
      <c r="C68" s="385">
        <f t="shared" si="2"/>
        <v>0</v>
      </c>
      <c r="D68" s="657"/>
      <c r="E68" s="664"/>
      <c r="F68" s="664"/>
      <c r="G68" s="388"/>
      <c r="H68" s="385"/>
      <c r="I68" s="385"/>
      <c r="J68" s="385"/>
      <c r="K68" s="385"/>
      <c r="L68" s="385"/>
      <c r="M68" s="385"/>
      <c r="N68" s="385"/>
      <c r="O68" s="385"/>
      <c r="P68" s="391"/>
      <c r="Q68" s="385"/>
      <c r="R68" s="385"/>
      <c r="S68" s="385"/>
      <c r="T68" s="385"/>
      <c r="U68" s="385"/>
      <c r="V68" s="385"/>
      <c r="W68" s="391"/>
      <c r="X68" s="391"/>
      <c r="Y68" s="385"/>
      <c r="Z68" s="389">
        <f t="shared" si="17"/>
        <v>0</v>
      </c>
      <c r="AA68" s="802">
        <f t="shared" si="12"/>
        <v>0</v>
      </c>
    </row>
    <row r="69" spans="1:28" ht="15.75">
      <c r="A69" s="234" t="s">
        <v>54</v>
      </c>
      <c r="B69" s="154" t="s">
        <v>55</v>
      </c>
      <c r="C69" s="385">
        <f t="shared" si="2"/>
        <v>0</v>
      </c>
      <c r="D69" s="657"/>
      <c r="E69" s="664"/>
      <c r="F69" s="664"/>
      <c r="G69" s="388"/>
      <c r="H69" s="385"/>
      <c r="I69" s="385"/>
      <c r="J69" s="385"/>
      <c r="K69" s="385"/>
      <c r="L69" s="385"/>
      <c r="M69" s="385"/>
      <c r="N69" s="385"/>
      <c r="O69" s="385"/>
      <c r="P69" s="391"/>
      <c r="Q69" s="385"/>
      <c r="R69" s="385"/>
      <c r="S69" s="385"/>
      <c r="T69" s="385"/>
      <c r="U69" s="385"/>
      <c r="V69" s="385"/>
      <c r="W69" s="391"/>
      <c r="X69" s="391"/>
      <c r="Y69" s="385"/>
      <c r="Z69" s="389">
        <f t="shared" si="17"/>
        <v>0</v>
      </c>
      <c r="AA69" s="802">
        <f>Z69-C69</f>
        <v>0</v>
      </c>
    </row>
    <row r="70" spans="1:28" ht="15.75">
      <c r="A70" s="234" t="s">
        <v>58</v>
      </c>
      <c r="B70" s="154" t="s">
        <v>571</v>
      </c>
      <c r="C70" s="385">
        <f t="shared" ref="C70:C76" si="20">Z70</f>
        <v>0</v>
      </c>
      <c r="D70" s="657"/>
      <c r="E70" s="664"/>
      <c r="F70" s="664"/>
      <c r="G70" s="388"/>
      <c r="H70" s="385"/>
      <c r="I70" s="385"/>
      <c r="J70" s="385"/>
      <c r="K70" s="385"/>
      <c r="L70" s="385"/>
      <c r="M70" s="385"/>
      <c r="N70" s="385"/>
      <c r="O70" s="385"/>
      <c r="P70" s="391"/>
      <c r="Q70" s="385"/>
      <c r="R70" s="385"/>
      <c r="S70" s="385"/>
      <c r="T70" s="385"/>
      <c r="U70" s="385"/>
      <c r="V70" s="385"/>
      <c r="W70" s="391"/>
      <c r="X70" s="391"/>
      <c r="Y70" s="385"/>
      <c r="Z70" s="389">
        <f t="shared" si="17"/>
        <v>0</v>
      </c>
      <c r="AA70" s="802">
        <f>Z70-C70</f>
        <v>0</v>
      </c>
    </row>
    <row r="71" spans="1:28" ht="15.75">
      <c r="A71" s="387" t="s">
        <v>62</v>
      </c>
      <c r="B71" s="27" t="s">
        <v>394</v>
      </c>
      <c r="C71" s="385">
        <f t="shared" si="20"/>
        <v>0</v>
      </c>
      <c r="D71" s="656"/>
      <c r="E71" s="663"/>
      <c r="F71" s="663"/>
      <c r="G71" s="386"/>
      <c r="H71" s="384">
        <f t="shared" ref="H71:Y71" si="21">SUM(H68:H70)</f>
        <v>0</v>
      </c>
      <c r="I71" s="384">
        <f t="shared" si="21"/>
        <v>0</v>
      </c>
      <c r="J71" s="384">
        <f>SUM(J68:J70)</f>
        <v>0</v>
      </c>
      <c r="K71" s="384">
        <f t="shared" si="21"/>
        <v>0</v>
      </c>
      <c r="L71" s="384">
        <f t="shared" si="21"/>
        <v>0</v>
      </c>
      <c r="M71" s="384">
        <f t="shared" si="21"/>
        <v>0</v>
      </c>
      <c r="N71" s="384">
        <f t="shared" si="21"/>
        <v>0</v>
      </c>
      <c r="O71" s="384">
        <f t="shared" si="21"/>
        <v>0</v>
      </c>
      <c r="P71" s="389">
        <f t="shared" si="21"/>
        <v>0</v>
      </c>
      <c r="Q71" s="384">
        <f t="shared" si="21"/>
        <v>0</v>
      </c>
      <c r="R71" s="384">
        <f t="shared" si="21"/>
        <v>0</v>
      </c>
      <c r="S71" s="384">
        <f t="shared" si="21"/>
        <v>0</v>
      </c>
      <c r="T71" s="384">
        <f t="shared" si="21"/>
        <v>0</v>
      </c>
      <c r="U71" s="384">
        <f t="shared" si="21"/>
        <v>0</v>
      </c>
      <c r="V71" s="384">
        <f t="shared" si="21"/>
        <v>0</v>
      </c>
      <c r="W71" s="389">
        <f t="shared" si="21"/>
        <v>0</v>
      </c>
      <c r="X71" s="389">
        <f t="shared" si="21"/>
        <v>0</v>
      </c>
      <c r="Y71" s="384">
        <f t="shared" si="21"/>
        <v>0</v>
      </c>
      <c r="Z71" s="389">
        <f t="shared" si="17"/>
        <v>0</v>
      </c>
      <c r="AA71" s="802">
        <f>Z71-C71</f>
        <v>0</v>
      </c>
    </row>
    <row r="72" spans="1:28" ht="15.75">
      <c r="A72" s="387"/>
      <c r="B72" s="27" t="s">
        <v>395</v>
      </c>
      <c r="C72" s="385">
        <f>SUM(C20+C25+C59+C60+C65+C66+C67)</f>
        <v>1064812587</v>
      </c>
      <c r="D72" s="657"/>
      <c r="E72" s="664"/>
      <c r="F72" s="664"/>
      <c r="G72" s="388"/>
      <c r="H72" s="384">
        <f t="shared" ref="H72:O72" si="22">SUM(H20,H25,H59,H60,H65,H66,H67,H71)</f>
        <v>45035960</v>
      </c>
      <c r="I72" s="384">
        <f t="shared" si="22"/>
        <v>351900</v>
      </c>
      <c r="J72" s="384">
        <f>SUM(J20,J25,J59,J60,J65,J66,J67)</f>
        <v>812451653</v>
      </c>
      <c r="K72" s="384">
        <f t="shared" si="22"/>
        <v>12200000</v>
      </c>
      <c r="L72" s="384">
        <f t="shared" si="22"/>
        <v>23839440</v>
      </c>
      <c r="M72" s="384">
        <f t="shared" si="22"/>
        <v>100000</v>
      </c>
      <c r="N72" s="384">
        <f t="shared" si="22"/>
        <v>25897320</v>
      </c>
      <c r="O72" s="384">
        <f t="shared" si="22"/>
        <v>10175000</v>
      </c>
      <c r="P72" s="389">
        <f>SUM(P20,P25,P59,P60,P65,P66,P67,P71,)</f>
        <v>3365500</v>
      </c>
      <c r="Q72" s="384">
        <f>SUM(Q20,Q25,Q59,Q60,Q65,Q66,Q67,Q71)</f>
        <v>36010590</v>
      </c>
      <c r="R72" s="384">
        <f t="shared" ref="R72:Y72" si="23">SUM(R20,R25,R59,R60,R65,R66,R67,R71)</f>
        <v>19563616</v>
      </c>
      <c r="S72" s="384">
        <f t="shared" si="23"/>
        <v>17848300</v>
      </c>
      <c r="T72" s="384">
        <f t="shared" si="23"/>
        <v>15790000</v>
      </c>
      <c r="U72" s="384">
        <f t="shared" si="23"/>
        <v>12316765</v>
      </c>
      <c r="V72" s="384">
        <f t="shared" si="23"/>
        <v>4413715</v>
      </c>
      <c r="W72" s="389">
        <f t="shared" si="23"/>
        <v>2841500</v>
      </c>
      <c r="X72" s="389">
        <f>SUM(X20,X25,X59,X60,X65,X66,X67,)</f>
        <v>17330018</v>
      </c>
      <c r="Y72" s="384">
        <f t="shared" si="23"/>
        <v>5281310</v>
      </c>
      <c r="Z72" s="389">
        <f t="shared" si="17"/>
        <v>1064812587</v>
      </c>
      <c r="AA72" s="802">
        <f>Z72-C72</f>
        <v>0</v>
      </c>
    </row>
    <row r="73" spans="1:28" ht="15.75">
      <c r="A73" s="234" t="s">
        <v>636</v>
      </c>
      <c r="B73" s="154" t="s">
        <v>614</v>
      </c>
      <c r="C73" s="385">
        <f t="shared" si="20"/>
        <v>52830000</v>
      </c>
      <c r="D73" s="656"/>
      <c r="E73" s="663"/>
      <c r="F73" s="663"/>
      <c r="G73" s="386"/>
      <c r="H73" s="385"/>
      <c r="I73" s="385"/>
      <c r="J73" s="385">
        <v>52830000</v>
      </c>
      <c r="K73" s="385"/>
      <c r="L73" s="385"/>
      <c r="M73" s="385"/>
      <c r="N73" s="385"/>
      <c r="O73" s="385"/>
      <c r="P73" s="391"/>
      <c r="Q73" s="385"/>
      <c r="R73" s="385"/>
      <c r="S73" s="385"/>
      <c r="T73" s="385"/>
      <c r="U73" s="385"/>
      <c r="V73" s="385"/>
      <c r="W73" s="391"/>
      <c r="X73" s="391"/>
      <c r="Y73" s="385"/>
      <c r="Z73" s="389">
        <f t="shared" si="17"/>
        <v>52830000</v>
      </c>
    </row>
    <row r="74" spans="1:28" ht="15.75">
      <c r="A74" s="234" t="s">
        <v>91</v>
      </c>
      <c r="B74" s="154" t="s">
        <v>90</v>
      </c>
      <c r="C74" s="385">
        <v>194704436</v>
      </c>
      <c r="D74" s="805"/>
      <c r="E74" s="806"/>
      <c r="F74" s="806"/>
      <c r="G74" s="807"/>
      <c r="H74" s="385">
        <v>0</v>
      </c>
      <c r="I74" s="385"/>
      <c r="J74" s="385">
        <v>0</v>
      </c>
      <c r="K74" s="385"/>
      <c r="L74" s="385"/>
      <c r="M74" s="385"/>
      <c r="N74" s="385"/>
      <c r="O74" s="385"/>
      <c r="P74" s="385"/>
      <c r="Q74" s="385"/>
      <c r="R74" s="385"/>
      <c r="S74" s="385"/>
      <c r="T74" s="385"/>
      <c r="U74" s="385"/>
      <c r="V74" s="385"/>
      <c r="W74" s="391"/>
      <c r="X74" s="385"/>
      <c r="Y74" s="385"/>
      <c r="Z74" s="389">
        <f t="shared" si="17"/>
        <v>0</v>
      </c>
    </row>
    <row r="75" spans="1:28" ht="15.75">
      <c r="A75" s="234" t="s">
        <v>94</v>
      </c>
      <c r="B75" s="154" t="s">
        <v>546</v>
      </c>
      <c r="C75" s="385">
        <f t="shared" si="20"/>
        <v>11133941</v>
      </c>
      <c r="D75" s="656"/>
      <c r="E75" s="663"/>
      <c r="F75" s="663"/>
      <c r="G75" s="386"/>
      <c r="H75" s="385"/>
      <c r="I75" s="385"/>
      <c r="J75" s="385">
        <v>11133941</v>
      </c>
      <c r="K75" s="385"/>
      <c r="L75" s="385"/>
      <c r="M75" s="385"/>
      <c r="N75" s="385"/>
      <c r="O75" s="385"/>
      <c r="P75" s="385"/>
      <c r="Q75" s="385"/>
      <c r="R75" s="385"/>
      <c r="S75" s="385"/>
      <c r="T75" s="385"/>
      <c r="U75" s="385"/>
      <c r="V75" s="385"/>
      <c r="W75" s="391"/>
      <c r="X75" s="385"/>
      <c r="Y75" s="385"/>
      <c r="Z75" s="389">
        <f t="shared" si="17"/>
        <v>11133941</v>
      </c>
    </row>
    <row r="76" spans="1:28" ht="15.75">
      <c r="A76" s="396"/>
      <c r="B76" s="397" t="s">
        <v>396</v>
      </c>
      <c r="C76" s="385">
        <f t="shared" si="20"/>
        <v>1128776528</v>
      </c>
      <c r="D76" s="656"/>
      <c r="E76" s="663"/>
      <c r="F76" s="663"/>
      <c r="G76" s="386"/>
      <c r="H76" s="808">
        <f t="shared" ref="H76:Y76" si="24">SUM(H72:H75)</f>
        <v>45035960</v>
      </c>
      <c r="I76" s="808">
        <f t="shared" si="24"/>
        <v>351900</v>
      </c>
      <c r="J76" s="808">
        <f t="shared" si="24"/>
        <v>876415594</v>
      </c>
      <c r="K76" s="808">
        <f t="shared" si="24"/>
        <v>12200000</v>
      </c>
      <c r="L76" s="808">
        <f t="shared" si="24"/>
        <v>23839440</v>
      </c>
      <c r="M76" s="808">
        <f t="shared" si="24"/>
        <v>100000</v>
      </c>
      <c r="N76" s="808">
        <f t="shared" si="24"/>
        <v>25897320</v>
      </c>
      <c r="O76" s="808">
        <f t="shared" si="24"/>
        <v>10175000</v>
      </c>
      <c r="P76" s="808">
        <f t="shared" si="24"/>
        <v>3365500</v>
      </c>
      <c r="Q76" s="808">
        <f t="shared" si="24"/>
        <v>36010590</v>
      </c>
      <c r="R76" s="808">
        <f t="shared" si="24"/>
        <v>19563616</v>
      </c>
      <c r="S76" s="808">
        <f t="shared" si="24"/>
        <v>17848300</v>
      </c>
      <c r="T76" s="808">
        <f t="shared" si="24"/>
        <v>15790000</v>
      </c>
      <c r="U76" s="808">
        <f t="shared" si="24"/>
        <v>12316765</v>
      </c>
      <c r="V76" s="808">
        <f t="shared" si="24"/>
        <v>4413715</v>
      </c>
      <c r="W76" s="809">
        <f t="shared" si="24"/>
        <v>2841500</v>
      </c>
      <c r="X76" s="808">
        <f t="shared" si="24"/>
        <v>17330018</v>
      </c>
      <c r="Y76" s="808">
        <f t="shared" si="24"/>
        <v>5281310</v>
      </c>
      <c r="Z76" s="389">
        <f t="shared" si="17"/>
        <v>1128776528</v>
      </c>
    </row>
    <row r="77" spans="1:28" ht="15.75">
      <c r="A77" s="398"/>
      <c r="B77" s="399"/>
      <c r="C77" s="386"/>
      <c r="D77" s="386"/>
      <c r="E77" s="663"/>
      <c r="F77" s="663"/>
      <c r="G77" s="386"/>
    </row>
    <row r="78" spans="1:28" ht="15.75">
      <c r="A78" s="234" t="s">
        <v>135</v>
      </c>
      <c r="B78" s="234" t="s">
        <v>136</v>
      </c>
      <c r="C78" s="385">
        <v>146668680</v>
      </c>
      <c r="D78" s="656"/>
      <c r="E78" s="663"/>
      <c r="F78" s="663"/>
      <c r="G78" s="386"/>
      <c r="H78" s="869"/>
      <c r="I78" s="869"/>
      <c r="J78" s="869"/>
      <c r="K78" s="869"/>
      <c r="L78" s="869"/>
      <c r="M78" s="869"/>
      <c r="N78" s="869"/>
      <c r="O78" s="869"/>
      <c r="P78" s="869"/>
      <c r="Q78" s="869"/>
      <c r="R78" s="869"/>
      <c r="S78" s="869"/>
      <c r="T78" s="869"/>
      <c r="U78" s="869"/>
      <c r="V78" s="869"/>
      <c r="W78" s="869"/>
      <c r="X78" s="869"/>
      <c r="Y78" s="869"/>
      <c r="Z78" s="869"/>
      <c r="AA78" s="400"/>
      <c r="AB78" s="400"/>
    </row>
    <row r="79" spans="1:28" ht="15.75">
      <c r="A79" s="234" t="s">
        <v>137</v>
      </c>
      <c r="B79" s="154" t="s">
        <v>138</v>
      </c>
      <c r="C79" s="385">
        <v>85345970</v>
      </c>
      <c r="D79" s="656"/>
      <c r="E79" s="663"/>
      <c r="F79" s="663"/>
      <c r="G79" s="386"/>
      <c r="H79" s="810"/>
      <c r="I79" s="810"/>
      <c r="J79" s="810"/>
      <c r="K79" s="810"/>
      <c r="L79" s="810"/>
      <c r="M79" s="810"/>
      <c r="N79" s="810"/>
      <c r="O79" s="810"/>
      <c r="P79" s="868"/>
      <c r="Q79" s="868"/>
      <c r="R79" s="810"/>
      <c r="S79" s="810"/>
      <c r="T79" s="810"/>
      <c r="U79" s="868"/>
      <c r="V79" s="810"/>
      <c r="W79" s="810"/>
      <c r="X79" s="810"/>
      <c r="Y79" s="868"/>
      <c r="Z79" s="868"/>
      <c r="AA79" s="400"/>
      <c r="AB79" s="400"/>
    </row>
    <row r="80" spans="1:28" ht="15.75">
      <c r="A80" s="234" t="s">
        <v>139</v>
      </c>
      <c r="B80" s="154" t="s">
        <v>140</v>
      </c>
      <c r="C80" s="385">
        <v>21644206</v>
      </c>
      <c r="D80" s="656"/>
      <c r="E80" s="663"/>
      <c r="F80" s="663"/>
      <c r="G80" s="386"/>
      <c r="H80" s="810"/>
      <c r="I80" s="810"/>
      <c r="J80" s="810"/>
      <c r="K80" s="810"/>
      <c r="L80" s="810"/>
      <c r="M80" s="810"/>
      <c r="N80" s="810"/>
      <c r="O80" s="810"/>
      <c r="P80" s="868"/>
      <c r="Q80" s="868"/>
      <c r="R80" s="810"/>
      <c r="S80" s="810"/>
      <c r="T80" s="810"/>
      <c r="U80" s="868"/>
      <c r="V80" s="810"/>
      <c r="W80" s="810"/>
      <c r="X80" s="810"/>
      <c r="Y80" s="868"/>
      <c r="Z80" s="868"/>
      <c r="AA80" s="401"/>
      <c r="AB80" s="400"/>
    </row>
    <row r="81" spans="1:28" ht="15.75">
      <c r="A81" s="234" t="s">
        <v>141</v>
      </c>
      <c r="B81" s="154" t="s">
        <v>142</v>
      </c>
      <c r="C81" s="385">
        <v>8037680</v>
      </c>
      <c r="D81" s="656"/>
      <c r="E81" s="663"/>
      <c r="F81" s="663"/>
      <c r="G81" s="386"/>
      <c r="H81" s="810"/>
      <c r="I81" s="810"/>
      <c r="J81" s="810"/>
      <c r="K81" s="810"/>
      <c r="L81" s="810"/>
      <c r="M81" s="810"/>
      <c r="N81" s="810"/>
      <c r="O81" s="810"/>
      <c r="P81" s="868"/>
      <c r="Q81" s="868"/>
      <c r="R81" s="810"/>
      <c r="S81" s="810"/>
      <c r="T81" s="810"/>
      <c r="U81" s="868"/>
      <c r="V81" s="810"/>
      <c r="W81" s="810"/>
      <c r="X81" s="810"/>
      <c r="Y81" s="868"/>
      <c r="Z81" s="868"/>
      <c r="AA81" s="400"/>
      <c r="AB81" s="400"/>
    </row>
    <row r="82" spans="1:28" ht="15.75">
      <c r="A82" s="234" t="s">
        <v>143</v>
      </c>
      <c r="B82" s="154" t="s">
        <v>650</v>
      </c>
      <c r="C82" s="385">
        <v>16652000</v>
      </c>
      <c r="D82" s="656"/>
      <c r="E82" s="663"/>
      <c r="F82" s="663"/>
      <c r="Z82" s="386"/>
      <c r="AA82" s="400"/>
      <c r="AB82" s="400"/>
    </row>
    <row r="83" spans="1:28" ht="15.75">
      <c r="A83" s="234" t="s">
        <v>145</v>
      </c>
      <c r="B83" s="154" t="s">
        <v>397</v>
      </c>
      <c r="C83" s="385"/>
      <c r="D83" s="656">
        <v>0</v>
      </c>
      <c r="E83" s="663"/>
      <c r="F83" s="663"/>
      <c r="G83" s="386"/>
      <c r="Z83" s="386"/>
      <c r="AA83" s="400"/>
      <c r="AB83" s="400"/>
    </row>
    <row r="84" spans="1:28" ht="15.75">
      <c r="A84" s="234"/>
      <c r="B84" s="250" t="s">
        <v>236</v>
      </c>
      <c r="C84" s="385">
        <v>0</v>
      </c>
      <c r="D84" s="656"/>
      <c r="E84" s="663"/>
      <c r="F84" s="663"/>
      <c r="G84" s="386"/>
      <c r="Z84" s="386"/>
      <c r="AA84" s="400"/>
      <c r="AB84" s="400"/>
    </row>
    <row r="85" spans="1:28" ht="15.75">
      <c r="A85" s="387" t="s">
        <v>9</v>
      </c>
      <c r="B85" s="27" t="s">
        <v>10</v>
      </c>
      <c r="C85" s="384">
        <f>SUM(C78:C84)</f>
        <v>278348536</v>
      </c>
      <c r="D85" s="656">
        <f>SUM(D78:D83)</f>
        <v>0</v>
      </c>
      <c r="E85" s="663"/>
      <c r="F85" s="663"/>
      <c r="G85" s="386"/>
      <c r="H85" s="386"/>
      <c r="I85" s="386"/>
      <c r="J85" s="386"/>
      <c r="K85" s="386"/>
      <c r="L85" s="386"/>
      <c r="M85" s="386"/>
      <c r="N85" s="386"/>
      <c r="O85" s="386"/>
      <c r="P85" s="386"/>
      <c r="Q85" s="386"/>
      <c r="R85" s="386"/>
      <c r="S85" s="386"/>
      <c r="T85" s="386"/>
      <c r="U85" s="386"/>
      <c r="V85" s="386"/>
      <c r="W85" s="386"/>
      <c r="X85" s="386"/>
      <c r="Y85" s="386"/>
      <c r="Z85" s="386"/>
      <c r="AA85" s="400"/>
      <c r="AB85" s="400"/>
    </row>
    <row r="86" spans="1:28" ht="15.75">
      <c r="A86" s="234"/>
      <c r="B86" s="154" t="s">
        <v>585</v>
      </c>
      <c r="C86" s="385"/>
      <c r="D86" s="656"/>
      <c r="E86" s="663"/>
      <c r="F86" s="663"/>
      <c r="G86" s="386"/>
      <c r="Z86" s="386"/>
      <c r="AA86" s="400"/>
      <c r="AB86" s="400"/>
    </row>
    <row r="87" spans="1:28" ht="15.75">
      <c r="A87" s="234"/>
      <c r="B87" s="154" t="s">
        <v>398</v>
      </c>
      <c r="C87" s="385"/>
      <c r="D87" s="656"/>
      <c r="E87" s="663"/>
      <c r="F87" s="663"/>
      <c r="G87" s="386"/>
      <c r="Z87" s="386"/>
      <c r="AA87" s="400"/>
      <c r="AB87" s="400"/>
    </row>
    <row r="88" spans="1:28" ht="15.75">
      <c r="A88" s="234"/>
      <c r="B88" s="154" t="s">
        <v>579</v>
      </c>
      <c r="C88" s="385">
        <v>35553138</v>
      </c>
      <c r="D88" s="656"/>
      <c r="E88" s="663"/>
      <c r="F88" s="663"/>
      <c r="G88" s="386"/>
      <c r="Z88" s="386"/>
      <c r="AA88" s="400"/>
      <c r="AB88" s="400"/>
    </row>
    <row r="89" spans="1:28" ht="15.75">
      <c r="A89" s="234"/>
      <c r="B89" s="154" t="s">
        <v>399</v>
      </c>
      <c r="C89" s="385">
        <v>10608081</v>
      </c>
      <c r="D89" s="656"/>
      <c r="E89" s="663"/>
      <c r="F89" s="663"/>
      <c r="G89" s="386"/>
      <c r="H89" s="386"/>
      <c r="I89" s="386"/>
      <c r="J89" s="386"/>
      <c r="K89" s="386"/>
      <c r="L89" s="386"/>
      <c r="M89" s="386"/>
      <c r="N89" s="386"/>
      <c r="O89" s="386"/>
      <c r="P89" s="386"/>
      <c r="Q89" s="386"/>
      <c r="R89" s="386"/>
      <c r="S89" s="386"/>
      <c r="T89" s="386"/>
      <c r="U89" s="386"/>
      <c r="V89" s="386"/>
      <c r="W89" s="386"/>
      <c r="X89" s="386"/>
      <c r="Y89" s="386"/>
      <c r="Z89" s="386"/>
      <c r="AA89" s="400"/>
      <c r="AB89" s="400"/>
    </row>
    <row r="90" spans="1:28" ht="15.75">
      <c r="A90" s="387" t="s">
        <v>13</v>
      </c>
      <c r="B90" s="27" t="s">
        <v>149</v>
      </c>
      <c r="C90" s="384">
        <f>SUM(C86:C89)</f>
        <v>46161219</v>
      </c>
      <c r="D90" s="656">
        <f>SUM(D86:D89)</f>
        <v>0</v>
      </c>
      <c r="E90" s="663"/>
      <c r="F90" s="663"/>
      <c r="G90" s="388"/>
      <c r="Z90" s="386"/>
      <c r="AA90" s="400"/>
      <c r="AB90" s="400"/>
    </row>
    <row r="91" spans="1:28" ht="15.75">
      <c r="A91" s="387" t="s">
        <v>17</v>
      </c>
      <c r="B91" s="27" t="s">
        <v>150</v>
      </c>
      <c r="C91" s="385">
        <f>SUM(C85,C90)</f>
        <v>324509755</v>
      </c>
      <c r="D91" s="656">
        <f>SUM(D85,D90)</f>
        <v>0</v>
      </c>
      <c r="E91" s="663"/>
      <c r="F91" s="663"/>
      <c r="G91" s="388"/>
      <c r="Z91" s="386"/>
      <c r="AA91" s="400"/>
      <c r="AB91" s="400"/>
    </row>
    <row r="92" spans="1:28" ht="15.75">
      <c r="A92" s="387"/>
      <c r="B92" s="27"/>
      <c r="C92" s="384"/>
      <c r="D92" s="656"/>
      <c r="E92" s="663"/>
      <c r="F92" s="663"/>
      <c r="G92" s="388"/>
      <c r="Z92" s="386"/>
      <c r="AA92" s="400"/>
      <c r="AB92" s="400"/>
    </row>
    <row r="93" spans="1:28" ht="15.75">
      <c r="A93" s="234"/>
      <c r="B93" s="154"/>
      <c r="C93" s="385"/>
      <c r="D93" s="656"/>
      <c r="E93" s="663"/>
      <c r="F93" s="663"/>
      <c r="G93" s="388"/>
      <c r="Z93" s="386"/>
      <c r="AA93" s="401"/>
      <c r="AB93" s="400"/>
    </row>
    <row r="94" spans="1:28" ht="15.75">
      <c r="A94" s="234"/>
      <c r="B94" s="154"/>
      <c r="C94" s="385"/>
      <c r="D94" s="656"/>
      <c r="E94" s="663"/>
      <c r="F94" s="663"/>
      <c r="G94" s="388"/>
      <c r="H94" s="400"/>
      <c r="I94" s="400"/>
      <c r="J94" s="400"/>
      <c r="K94" s="400"/>
      <c r="L94" s="400"/>
      <c r="M94" s="400"/>
      <c r="N94" s="400"/>
      <c r="O94" s="400"/>
      <c r="P94" s="400"/>
      <c r="Z94" s="386"/>
    </row>
    <row r="95" spans="1:28" ht="15.75">
      <c r="A95" s="234"/>
      <c r="B95" s="154"/>
      <c r="C95" s="385"/>
      <c r="D95" s="656"/>
      <c r="E95" s="663"/>
      <c r="F95" s="663"/>
      <c r="G95" s="388"/>
      <c r="Z95" s="386"/>
    </row>
    <row r="96" spans="1:28" ht="15.75">
      <c r="A96" s="387"/>
      <c r="B96" s="27"/>
      <c r="C96" s="384">
        <f>SUM(C93:C95)</f>
        <v>0</v>
      </c>
      <c r="D96" s="656">
        <f>SUM(D93:D95)</f>
        <v>0</v>
      </c>
      <c r="E96" s="663"/>
      <c r="F96" s="663"/>
      <c r="G96" s="388"/>
      <c r="Z96" s="386"/>
    </row>
    <row r="97" spans="1:27" ht="15.75">
      <c r="A97" s="387"/>
      <c r="B97" s="27"/>
      <c r="C97" s="384">
        <f>SUM(C92,C96)</f>
        <v>0</v>
      </c>
      <c r="D97" s="656">
        <f>SUM(D92,D96)</f>
        <v>0</v>
      </c>
      <c r="E97" s="663"/>
      <c r="F97" s="663"/>
      <c r="G97" s="388"/>
      <c r="Z97" s="386"/>
    </row>
    <row r="98" spans="1:27" ht="15.75">
      <c r="A98" s="234" t="s">
        <v>33</v>
      </c>
      <c r="B98" s="27" t="s">
        <v>400</v>
      </c>
      <c r="C98" s="385">
        <v>0</v>
      </c>
      <c r="D98" s="656"/>
      <c r="E98" s="663"/>
      <c r="F98" s="663"/>
      <c r="G98" s="386"/>
      <c r="Z98" s="386"/>
    </row>
    <row r="99" spans="1:27" ht="15.75">
      <c r="A99" s="234" t="s">
        <v>37</v>
      </c>
      <c r="B99" s="27" t="s">
        <v>401</v>
      </c>
      <c r="C99" s="385">
        <v>93000000</v>
      </c>
      <c r="D99" s="656"/>
      <c r="E99" s="663"/>
      <c r="F99" s="663"/>
      <c r="G99" s="386"/>
      <c r="Z99" s="386"/>
    </row>
    <row r="100" spans="1:27" ht="15.75">
      <c r="A100" s="234" t="s">
        <v>41</v>
      </c>
      <c r="B100" s="27" t="s">
        <v>402</v>
      </c>
      <c r="C100" s="385">
        <v>207000000</v>
      </c>
      <c r="D100" s="656"/>
      <c r="E100" s="663"/>
      <c r="F100" s="663"/>
      <c r="G100" s="386"/>
      <c r="H100" s="386"/>
      <c r="I100" s="386"/>
      <c r="J100" s="386"/>
      <c r="K100" s="386"/>
      <c r="L100" s="386"/>
      <c r="M100" s="386"/>
      <c r="N100" s="386"/>
      <c r="O100" s="386"/>
      <c r="P100" s="386"/>
      <c r="Q100" s="386"/>
      <c r="R100" s="386"/>
      <c r="S100" s="386"/>
      <c r="T100" s="386"/>
      <c r="U100" s="386"/>
      <c r="V100" s="386"/>
      <c r="W100" s="386"/>
      <c r="X100" s="386"/>
      <c r="Y100" s="386"/>
      <c r="Z100" s="386"/>
      <c r="AA100" s="386"/>
    </row>
    <row r="101" spans="1:27" ht="15.75">
      <c r="A101" s="234" t="s">
        <v>45</v>
      </c>
      <c r="B101" s="27" t="s">
        <v>46</v>
      </c>
      <c r="C101" s="385">
        <v>0</v>
      </c>
      <c r="D101" s="656"/>
      <c r="E101" s="663"/>
      <c r="F101" s="663"/>
      <c r="G101" s="386"/>
      <c r="Z101" s="386"/>
    </row>
    <row r="102" spans="1:27" ht="15.75">
      <c r="A102" s="234" t="s">
        <v>49</v>
      </c>
      <c r="B102" s="27" t="s">
        <v>586</v>
      </c>
      <c r="C102" s="385">
        <v>8000000</v>
      </c>
      <c r="D102" s="656"/>
      <c r="E102" s="663"/>
      <c r="F102" s="663"/>
      <c r="G102" s="386"/>
      <c r="Z102" s="386"/>
    </row>
    <row r="103" spans="1:27" ht="15.75">
      <c r="A103" s="234"/>
      <c r="B103" s="154" t="s">
        <v>403</v>
      </c>
      <c r="C103" s="385"/>
      <c r="D103" s="656"/>
      <c r="E103" s="663"/>
      <c r="F103" s="663"/>
      <c r="G103" s="386"/>
      <c r="Z103" s="386"/>
    </row>
    <row r="104" spans="1:27" ht="15.75">
      <c r="A104" s="387" t="s">
        <v>56</v>
      </c>
      <c r="B104" s="27" t="s">
        <v>161</v>
      </c>
      <c r="C104" s="384">
        <f>SUM(C98:C103)</f>
        <v>308000000</v>
      </c>
      <c r="D104" s="656">
        <f>SUM(D99:D103)</f>
        <v>0</v>
      </c>
      <c r="E104" s="663"/>
      <c r="F104" s="663"/>
      <c r="G104" s="386"/>
      <c r="H104" s="386"/>
      <c r="I104" s="386"/>
      <c r="J104" s="386"/>
      <c r="K104" s="386"/>
      <c r="L104" s="386"/>
      <c r="M104" s="386"/>
      <c r="N104" s="386"/>
      <c r="O104" s="386"/>
      <c r="P104" s="386"/>
      <c r="Q104" s="386"/>
      <c r="R104" s="386"/>
      <c r="S104" s="386"/>
      <c r="T104" s="386"/>
      <c r="U104" s="386"/>
      <c r="V104" s="386"/>
      <c r="W104" s="386"/>
      <c r="X104" s="386"/>
      <c r="Y104" s="386"/>
      <c r="Z104" s="386"/>
      <c r="AA104" s="386"/>
    </row>
    <row r="105" spans="1:27" ht="15.75">
      <c r="A105" s="234" t="s">
        <v>162</v>
      </c>
      <c r="B105" s="154" t="s">
        <v>580</v>
      </c>
      <c r="C105" s="385"/>
      <c r="D105" s="656"/>
      <c r="E105" s="663"/>
      <c r="F105" s="663"/>
      <c r="G105" s="386"/>
      <c r="Z105" s="386"/>
    </row>
    <row r="106" spans="1:27" ht="15.75">
      <c r="A106" s="234" t="s">
        <v>163</v>
      </c>
      <c r="B106" s="154" t="s">
        <v>404</v>
      </c>
      <c r="C106" s="385">
        <v>3710040</v>
      </c>
      <c r="D106" s="656"/>
      <c r="E106" s="663"/>
      <c r="F106" s="663"/>
      <c r="G106" s="386"/>
      <c r="Z106" s="386"/>
    </row>
    <row r="107" spans="1:27" ht="15.75">
      <c r="A107" s="234" t="s">
        <v>165</v>
      </c>
      <c r="B107" s="154" t="s">
        <v>361</v>
      </c>
      <c r="C107" s="385">
        <v>24800000</v>
      </c>
      <c r="D107" s="656"/>
      <c r="E107" s="663"/>
      <c r="F107" s="663"/>
      <c r="G107" s="386"/>
      <c r="Z107" s="386"/>
    </row>
    <row r="108" spans="1:27" ht="15.75">
      <c r="A108" s="234" t="s">
        <v>167</v>
      </c>
      <c r="B108" s="154" t="s">
        <v>168</v>
      </c>
      <c r="C108" s="385">
        <v>27097200</v>
      </c>
      <c r="D108" s="656"/>
      <c r="E108" s="663"/>
      <c r="F108" s="663"/>
      <c r="G108" s="386"/>
      <c r="Z108" s="386"/>
    </row>
    <row r="109" spans="1:27" ht="15.75">
      <c r="A109" s="234" t="s">
        <v>169</v>
      </c>
      <c r="B109" s="154" t="s">
        <v>170</v>
      </c>
      <c r="C109" s="385"/>
      <c r="D109" s="656"/>
      <c r="E109" s="663"/>
      <c r="F109" s="663"/>
      <c r="G109" s="386"/>
      <c r="Z109" s="386"/>
    </row>
    <row r="110" spans="1:27" ht="15.75">
      <c r="A110" s="234" t="s">
        <v>171</v>
      </c>
      <c r="B110" s="154" t="s">
        <v>172</v>
      </c>
      <c r="C110" s="385">
        <v>14729300</v>
      </c>
      <c r="D110" s="656"/>
      <c r="E110" s="663"/>
      <c r="F110" s="663"/>
      <c r="G110" s="386"/>
      <c r="H110" s="386"/>
      <c r="I110" s="386"/>
      <c r="J110" s="386"/>
      <c r="K110" s="386"/>
      <c r="L110" s="386"/>
      <c r="M110" s="386"/>
      <c r="N110" s="386"/>
      <c r="O110" s="386"/>
      <c r="P110" s="386"/>
      <c r="Q110" s="386"/>
      <c r="Z110" s="386"/>
    </row>
    <row r="111" spans="1:27" ht="15.75">
      <c r="A111" s="234" t="s">
        <v>173</v>
      </c>
      <c r="B111" s="154" t="s">
        <v>405</v>
      </c>
      <c r="C111" s="385"/>
      <c r="D111" s="656"/>
      <c r="E111" s="663"/>
      <c r="F111" s="663"/>
      <c r="G111" s="386"/>
      <c r="H111" s="386"/>
      <c r="I111" s="386"/>
      <c r="J111" s="386"/>
      <c r="K111" s="386"/>
      <c r="L111" s="386"/>
      <c r="M111" s="386"/>
      <c r="N111" s="386"/>
      <c r="O111" s="386"/>
      <c r="P111" s="386"/>
      <c r="Q111" s="386"/>
      <c r="R111" s="386"/>
      <c r="S111" s="386"/>
      <c r="T111" s="386"/>
      <c r="U111" s="386"/>
      <c r="V111" s="386"/>
      <c r="W111" s="386"/>
      <c r="X111" s="386"/>
      <c r="Y111" s="386"/>
      <c r="Z111" s="386"/>
      <c r="AA111" s="386"/>
    </row>
    <row r="112" spans="1:27" ht="15.75">
      <c r="A112" s="234" t="s">
        <v>175</v>
      </c>
      <c r="B112" s="154" t="s">
        <v>176</v>
      </c>
      <c r="C112" s="385">
        <v>20000</v>
      </c>
      <c r="D112" s="656"/>
      <c r="E112" s="663"/>
      <c r="F112" s="663"/>
      <c r="G112" s="386"/>
    </row>
    <row r="113" spans="1:7" ht="15.75">
      <c r="A113" s="234" t="s">
        <v>177</v>
      </c>
      <c r="B113" s="154" t="s">
        <v>178</v>
      </c>
      <c r="C113" s="385"/>
      <c r="D113" s="656"/>
      <c r="E113" s="663"/>
      <c r="F113" s="663"/>
      <c r="G113" s="386"/>
    </row>
    <row r="114" spans="1:7" ht="15.75">
      <c r="A114" s="387" t="s">
        <v>60</v>
      </c>
      <c r="B114" s="27" t="s">
        <v>179</v>
      </c>
      <c r="C114" s="384">
        <f>SUM(C105:C113)</f>
        <v>70356540</v>
      </c>
      <c r="D114" s="656">
        <f>SUM(D106:D113)</f>
        <v>0</v>
      </c>
      <c r="E114" s="663"/>
      <c r="F114" s="663"/>
      <c r="G114" s="386"/>
    </row>
    <row r="115" spans="1:7" ht="15.75">
      <c r="A115" s="234" t="s">
        <v>180</v>
      </c>
      <c r="B115" s="154" t="s">
        <v>181</v>
      </c>
      <c r="C115" s="385">
        <v>100000000</v>
      </c>
      <c r="D115" s="656"/>
      <c r="E115" s="663"/>
      <c r="F115" s="663"/>
      <c r="G115" s="386"/>
    </row>
    <row r="116" spans="1:7" ht="15.75">
      <c r="A116" s="234" t="s">
        <v>182</v>
      </c>
      <c r="B116" s="154" t="s">
        <v>578</v>
      </c>
      <c r="C116" s="385"/>
      <c r="D116" s="656"/>
      <c r="E116" s="663"/>
      <c r="F116" s="663"/>
      <c r="G116" s="386"/>
    </row>
    <row r="117" spans="1:7" ht="15.75">
      <c r="A117" s="387" t="s">
        <v>184</v>
      </c>
      <c r="B117" s="27" t="s">
        <v>185</v>
      </c>
      <c r="C117" s="384">
        <f>SUM(C115:C116)</f>
        <v>100000000</v>
      </c>
      <c r="D117" s="657">
        <f>SUM(D115:D116)</f>
        <v>0</v>
      </c>
      <c r="E117" s="664"/>
      <c r="F117" s="664"/>
      <c r="G117" s="388"/>
    </row>
    <row r="118" spans="1:7" ht="15.75">
      <c r="A118" s="234" t="s">
        <v>68</v>
      </c>
      <c r="B118" s="154" t="s">
        <v>186</v>
      </c>
      <c r="C118" s="385"/>
      <c r="D118" s="656"/>
      <c r="E118" s="663"/>
      <c r="F118" s="663"/>
      <c r="G118" s="386"/>
    </row>
    <row r="119" spans="1:7" ht="15.75">
      <c r="A119" s="234" t="s">
        <v>70</v>
      </c>
      <c r="B119" s="154" t="s">
        <v>187</v>
      </c>
      <c r="C119" s="385"/>
      <c r="D119" s="656"/>
      <c r="E119" s="663"/>
      <c r="F119" s="663"/>
      <c r="G119" s="386"/>
    </row>
    <row r="120" spans="1:7" ht="15.75">
      <c r="A120" s="387" t="s">
        <v>72</v>
      </c>
      <c r="B120" s="27" t="s">
        <v>188</v>
      </c>
      <c r="C120" s="385">
        <f>SUM(C118:C119)</f>
        <v>0</v>
      </c>
      <c r="D120" s="657">
        <f>SUM(D118:D119)</f>
        <v>0</v>
      </c>
      <c r="E120" s="664"/>
      <c r="F120" s="664"/>
      <c r="G120" s="388"/>
    </row>
    <row r="121" spans="1:7" ht="15.75">
      <c r="A121" s="234" t="s">
        <v>74</v>
      </c>
      <c r="B121" s="154" t="s">
        <v>75</v>
      </c>
      <c r="C121" s="385"/>
      <c r="D121" s="656"/>
      <c r="E121" s="663"/>
      <c r="F121" s="663"/>
      <c r="G121" s="386"/>
    </row>
    <row r="122" spans="1:7" ht="15.75">
      <c r="A122" s="234" t="s">
        <v>76</v>
      </c>
      <c r="B122" s="154" t="s">
        <v>189</v>
      </c>
      <c r="C122" s="385"/>
      <c r="D122" s="656"/>
      <c r="E122" s="663"/>
      <c r="F122" s="663"/>
      <c r="G122" s="386"/>
    </row>
    <row r="123" spans="1:7" ht="15.75">
      <c r="A123" s="387" t="s">
        <v>78</v>
      </c>
      <c r="B123" s="27" t="s">
        <v>190</v>
      </c>
      <c r="C123" s="384"/>
      <c r="D123" s="657">
        <f>SUM(D121:D122)</f>
        <v>0</v>
      </c>
      <c r="E123" s="664"/>
      <c r="F123" s="664"/>
      <c r="G123" s="388"/>
    </row>
    <row r="124" spans="1:7" ht="15.75">
      <c r="A124" s="234"/>
      <c r="B124" s="27" t="s">
        <v>191</v>
      </c>
      <c r="C124" s="384">
        <f>SUM(C91,C97,C104,C114,C117,C120,C123)</f>
        <v>802866295</v>
      </c>
      <c r="D124" s="656">
        <f>SUM(D91,D97,D104,D114,D117,D120,D123)</f>
        <v>0</v>
      </c>
      <c r="E124" s="663"/>
      <c r="F124" s="663"/>
      <c r="G124" s="386"/>
    </row>
    <row r="125" spans="1:7" ht="15.75">
      <c r="A125" s="234" t="s">
        <v>591</v>
      </c>
      <c r="B125" s="154" t="s">
        <v>651</v>
      </c>
      <c r="C125" s="384">
        <v>4437682</v>
      </c>
      <c r="D125" s="656"/>
      <c r="E125" s="663"/>
      <c r="F125" s="663"/>
      <c r="G125" s="386"/>
    </row>
    <row r="126" spans="1:7" ht="15.75">
      <c r="A126" s="234" t="s">
        <v>86</v>
      </c>
      <c r="B126" s="154" t="s">
        <v>87</v>
      </c>
      <c r="C126" s="385">
        <v>374077837</v>
      </c>
      <c r="D126" s="656"/>
      <c r="E126" s="663"/>
      <c r="F126" s="663"/>
      <c r="G126" s="386"/>
    </row>
    <row r="127" spans="1:7" ht="15.75">
      <c r="A127" s="234" t="s">
        <v>89</v>
      </c>
      <c r="B127" s="154" t="s">
        <v>90</v>
      </c>
      <c r="C127" s="384"/>
      <c r="D127" s="656"/>
      <c r="E127" s="663"/>
      <c r="F127" s="663"/>
      <c r="G127" s="386"/>
    </row>
    <row r="128" spans="1:7" ht="15.75">
      <c r="A128" s="234" t="s">
        <v>592</v>
      </c>
      <c r="B128" s="154" t="s">
        <v>93</v>
      </c>
      <c r="C128" s="384">
        <v>260000000</v>
      </c>
      <c r="D128" s="656"/>
      <c r="E128" s="663"/>
      <c r="F128" s="663"/>
      <c r="G128" s="386"/>
    </row>
    <row r="129" spans="1:7" ht="15.75">
      <c r="A129" s="234"/>
      <c r="B129" s="27" t="s">
        <v>192</v>
      </c>
      <c r="C129" s="384">
        <f>C85+C90+C104+C114+C117+C126+C127+C125+C128</f>
        <v>1441381814</v>
      </c>
      <c r="D129" s="656">
        <f>SUM(D124:D128)</f>
        <v>0</v>
      </c>
      <c r="E129" s="663"/>
      <c r="F129" s="663"/>
      <c r="G129" s="386"/>
    </row>
    <row r="130" spans="1:7">
      <c r="E130" s="667"/>
      <c r="F130" s="667"/>
    </row>
    <row r="131" spans="1:7" ht="15.75">
      <c r="A131" s="234"/>
      <c r="B131" s="27" t="s">
        <v>407</v>
      </c>
      <c r="C131" s="384">
        <v>13</v>
      </c>
      <c r="D131" s="656"/>
      <c r="E131" s="663"/>
      <c r="F131" s="663"/>
      <c r="G131" s="386"/>
    </row>
    <row r="132" spans="1:7" ht="15.75">
      <c r="B132" s="400"/>
      <c r="C132" s="388"/>
    </row>
    <row r="133" spans="1:7" ht="15.75">
      <c r="B133" s="400"/>
      <c r="C133" s="388"/>
    </row>
    <row r="134" spans="1:7" ht="15.75">
      <c r="B134" s="400"/>
      <c r="C134" s="388"/>
    </row>
    <row r="135" spans="1:7" ht="15.75">
      <c r="B135" s="400"/>
      <c r="C135" s="388"/>
    </row>
    <row r="136" spans="1:7" ht="15.75">
      <c r="B136" s="400"/>
      <c r="C136" s="388"/>
    </row>
    <row r="137" spans="1:7" ht="15.75">
      <c r="B137" s="400"/>
      <c r="C137" s="388"/>
    </row>
    <row r="138" spans="1:7" ht="15.75">
      <c r="B138" s="400"/>
      <c r="C138" s="388"/>
    </row>
    <row r="139" spans="1:7" ht="15.75">
      <c r="B139" s="400"/>
      <c r="C139" s="388"/>
    </row>
    <row r="140" spans="1:7" ht="15.75">
      <c r="B140" s="400"/>
      <c r="C140" s="388"/>
    </row>
    <row r="141" spans="1:7" ht="15.75">
      <c r="B141" s="400"/>
      <c r="C141" s="388"/>
    </row>
    <row r="142" spans="1:7" ht="15.75">
      <c r="B142" s="400"/>
      <c r="C142" s="388"/>
    </row>
    <row r="143" spans="1:7" ht="15.75">
      <c r="B143" s="400"/>
      <c r="C143" s="388"/>
    </row>
    <row r="144" spans="1:7" ht="15.75">
      <c r="B144" s="400"/>
      <c r="C144" s="388"/>
    </row>
    <row r="145" spans="2:3" ht="15.75">
      <c r="B145" s="400"/>
      <c r="C145" s="388"/>
    </row>
    <row r="146" spans="2:3" ht="15.75">
      <c r="B146" s="400"/>
      <c r="C146" s="388"/>
    </row>
    <row r="147" spans="2:3" ht="15.75">
      <c r="B147" s="400"/>
      <c r="C147" s="388"/>
    </row>
    <row r="148" spans="2:3" ht="15.75">
      <c r="B148" s="801"/>
      <c r="C148" s="386"/>
    </row>
    <row r="149" spans="2:3" ht="15.75">
      <c r="B149" s="402"/>
      <c r="C149" s="388"/>
    </row>
    <row r="150" spans="2:3" ht="15.75">
      <c r="B150" s="400"/>
      <c r="C150" s="388"/>
    </row>
    <row r="151" spans="2:3" ht="15.75">
      <c r="B151" s="400"/>
      <c r="C151" s="388"/>
    </row>
    <row r="152" spans="2:3" ht="15.75">
      <c r="B152" s="400"/>
      <c r="C152" s="388"/>
    </row>
    <row r="153" spans="2:3" ht="15.75">
      <c r="B153" s="400"/>
      <c r="C153" s="388"/>
    </row>
    <row r="154" spans="2:3" ht="15.75">
      <c r="B154" s="400"/>
      <c r="C154" s="388"/>
    </row>
    <row r="155" spans="2:3" ht="15.75">
      <c r="B155" s="400"/>
      <c r="C155" s="388"/>
    </row>
    <row r="156" spans="2:3" ht="15.75">
      <c r="B156" s="400"/>
      <c r="C156" s="388"/>
    </row>
    <row r="157" spans="2:3" ht="15.75">
      <c r="B157" s="400"/>
      <c r="C157" s="388"/>
    </row>
    <row r="158" spans="2:3" ht="15.75">
      <c r="B158" s="801"/>
      <c r="C158" s="386"/>
    </row>
    <row r="159" spans="2:3" ht="15.75">
      <c r="B159" s="402"/>
      <c r="C159" s="388"/>
    </row>
    <row r="160" spans="2:3" ht="15.75">
      <c r="B160" s="400"/>
      <c r="C160" s="388"/>
    </row>
    <row r="161" spans="2:3" ht="15.75">
      <c r="B161" s="400"/>
      <c r="C161" s="388"/>
    </row>
    <row r="162" spans="2:3" ht="15.75">
      <c r="B162" s="400"/>
      <c r="C162" s="388"/>
    </row>
    <row r="163" spans="2:3" ht="15.75">
      <c r="B163" s="400"/>
      <c r="C163" s="388"/>
    </row>
    <row r="164" spans="2:3" ht="15.75">
      <c r="B164" s="400"/>
      <c r="C164" s="388"/>
    </row>
    <row r="165" spans="2:3" ht="15.75">
      <c r="B165" s="400"/>
      <c r="C165" s="388"/>
    </row>
    <row r="166" spans="2:3" ht="15.75">
      <c r="B166" s="400"/>
      <c r="C166" s="388"/>
    </row>
    <row r="167" spans="2:3" ht="15.75">
      <c r="B167" s="400"/>
      <c r="C167" s="388"/>
    </row>
    <row r="168" spans="2:3" ht="15.75">
      <c r="B168" s="801"/>
      <c r="C168" s="386"/>
    </row>
    <row r="169" spans="2:3" ht="15.75">
      <c r="B169" s="402"/>
      <c r="C169" s="388"/>
    </row>
    <row r="170" spans="2:3" ht="15.75">
      <c r="B170" s="400"/>
      <c r="C170" s="388"/>
    </row>
    <row r="171" spans="2:3" ht="15.75">
      <c r="B171" s="400"/>
      <c r="C171" s="388"/>
    </row>
    <row r="172" spans="2:3" ht="15.75">
      <c r="B172" s="400"/>
      <c r="C172" s="388"/>
    </row>
    <row r="173" spans="2:3" ht="15.75">
      <c r="B173" s="400"/>
      <c r="C173" s="388"/>
    </row>
    <row r="174" spans="2:3" ht="15.75">
      <c r="B174" s="400"/>
      <c r="C174" s="388"/>
    </row>
    <row r="175" spans="2:3" ht="15.75">
      <c r="B175" s="400"/>
      <c r="C175" s="388"/>
    </row>
    <row r="176" spans="2:3" ht="15.75">
      <c r="B176" s="400"/>
      <c r="C176" s="388"/>
    </row>
    <row r="177" spans="2:3" ht="15.75">
      <c r="B177" s="400"/>
      <c r="C177" s="388"/>
    </row>
    <row r="178" spans="2:3" ht="15.75">
      <c r="B178" s="801"/>
      <c r="C178" s="386"/>
    </row>
    <row r="179" spans="2:3" ht="15.75">
      <c r="B179" s="402"/>
      <c r="C179" s="388"/>
    </row>
    <row r="180" spans="2:3" ht="15.75">
      <c r="B180" s="400"/>
      <c r="C180" s="388"/>
    </row>
    <row r="181" spans="2:3" ht="15.75">
      <c r="B181" s="400"/>
      <c r="C181" s="388"/>
    </row>
    <row r="182" spans="2:3" ht="15.75">
      <c r="B182" s="400"/>
      <c r="C182" s="388"/>
    </row>
    <row r="183" spans="2:3" ht="15.75">
      <c r="B183" s="400"/>
      <c r="C183" s="388"/>
    </row>
    <row r="184" spans="2:3" ht="15.75">
      <c r="B184" s="400"/>
      <c r="C184" s="388"/>
    </row>
    <row r="185" spans="2:3" ht="15.75">
      <c r="B185" s="400"/>
      <c r="C185" s="388"/>
    </row>
    <row r="186" spans="2:3" ht="15.75">
      <c r="B186" s="400"/>
      <c r="C186" s="388"/>
    </row>
    <row r="187" spans="2:3" ht="15.75">
      <c r="B187" s="400"/>
      <c r="C187" s="388"/>
    </row>
    <row r="188" spans="2:3" ht="15.75">
      <c r="B188" s="801"/>
      <c r="C188" s="386"/>
    </row>
  </sheetData>
  <sheetProtection selectLockedCells="1" selectUnlockedCells="1"/>
  <mergeCells count="27">
    <mergeCell ref="P2:P4"/>
    <mergeCell ref="Q79:Q81"/>
    <mergeCell ref="H2:H4"/>
    <mergeCell ref="I2:I4"/>
    <mergeCell ref="K2:K4"/>
    <mergeCell ref="H78:Z78"/>
    <mergeCell ref="P79:P81"/>
    <mergeCell ref="U79:U81"/>
    <mergeCell ref="Y79:Y81"/>
    <mergeCell ref="Z79:Z81"/>
    <mergeCell ref="O2:O4"/>
    <mergeCell ref="A1:A4"/>
    <mergeCell ref="N2:N4"/>
    <mergeCell ref="J2:J4"/>
    <mergeCell ref="L2:L4"/>
    <mergeCell ref="M2:M4"/>
    <mergeCell ref="H1:Z1"/>
    <mergeCell ref="V2:V4"/>
    <mergeCell ref="W2:W4"/>
    <mergeCell ref="X2:X4"/>
    <mergeCell ref="Y2:Y4"/>
    <mergeCell ref="Q2:Q4"/>
    <mergeCell ref="R2:R4"/>
    <mergeCell ref="S2:S4"/>
    <mergeCell ref="U2:U4"/>
    <mergeCell ref="Z2:Z4"/>
    <mergeCell ref="T2:T4"/>
  </mergeCells>
  <phoneticPr fontId="56" type="noConversion"/>
  <pageMargins left="0.70833333333333337" right="0.70833333333333337" top="0.74861111111111112" bottom="0.74791666666666667" header="0.31527777777777777" footer="0.51180555555555551"/>
  <pageSetup paperSize="8" scale="60" firstPageNumber="0" orientation="landscape" horizontalDpi="300" verticalDpi="300" r:id="rId1"/>
  <headerFooter alignWithMargins="0">
    <oddHeader>&amp;C&amp;"Times New Roman,Normál"&amp;14Hegyeshalom Nagyközségi Önkormányzat&amp;R&amp;"Times New Roman,Normál"&amp;12 9. melléklet Adatok: Ft-ban</oddHeader>
  </headerFooter>
  <rowBreaks count="2" manualBreakCount="2">
    <brk id="77" max="16383" man="1"/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18</vt:i4>
      </vt:variant>
    </vt:vector>
  </HeadingPairs>
  <TitlesOfParts>
    <vt:vector size="37" baseType="lpstr">
      <vt:lpstr>Ktvetési mérleg</vt:lpstr>
      <vt:lpstr>Műk-felh.mérleg</vt:lpstr>
      <vt:lpstr>Bevétel össz.</vt:lpstr>
      <vt:lpstr>Kiadás ktgvszervenként</vt:lpstr>
      <vt:lpstr>Állami</vt:lpstr>
      <vt:lpstr>Ber.-felú.</vt:lpstr>
      <vt:lpstr>Pénze.átadás</vt:lpstr>
      <vt:lpstr>Szoc.jutt.</vt:lpstr>
      <vt:lpstr>Önkormányzat</vt:lpstr>
      <vt:lpstr>Óvoda</vt:lpstr>
      <vt:lpstr>Áth.köt.</vt:lpstr>
      <vt:lpstr>Ei. felh.terv</vt:lpstr>
      <vt:lpstr>Élelm.</vt:lpstr>
      <vt:lpstr>Címrend</vt:lpstr>
      <vt:lpstr>Létszám</vt:lpstr>
      <vt:lpstr>gördülő</vt:lpstr>
      <vt:lpstr>Stab.Tv.</vt:lpstr>
      <vt:lpstr>KÖH</vt:lpstr>
      <vt:lpstr>Könyvtár</vt:lpstr>
      <vt:lpstr>Állami!__xlnm.Print_Area</vt:lpstr>
      <vt:lpstr>'Ber.-felú.'!__xlnm.Print_Area</vt:lpstr>
      <vt:lpstr>'Bevétel össz.'!__xlnm.Print_Area</vt:lpstr>
      <vt:lpstr>'Ei. felh.terv'!__xlnm.Print_Area</vt:lpstr>
      <vt:lpstr>'Kiadás ktgvszervenként'!__xlnm.Print_Area</vt:lpstr>
      <vt:lpstr>KÖH!__xlnm.Print_Area</vt:lpstr>
      <vt:lpstr>Óvoda!__xlnm.Print_Area</vt:lpstr>
      <vt:lpstr>Pénze.átadás!__xlnm.Print_Area</vt:lpstr>
      <vt:lpstr>Szoc.jutt.!__xlnm.Print_Area</vt:lpstr>
      <vt:lpstr>Állami!Nyomtatási_terület</vt:lpstr>
      <vt:lpstr>'Ber.-felú.'!Nyomtatási_terület</vt:lpstr>
      <vt:lpstr>'Bevétel össz.'!Nyomtatási_terület</vt:lpstr>
      <vt:lpstr>'Ei. felh.terv'!Nyomtatási_terület</vt:lpstr>
      <vt:lpstr>'Kiadás ktgvszervenként'!Nyomtatási_terület</vt:lpstr>
      <vt:lpstr>KÖH!Nyomtatási_terület</vt:lpstr>
      <vt:lpstr>Óvoda!Nyomtatási_terület</vt:lpstr>
      <vt:lpstr>Pénze.átadás!Nyomtatási_terület</vt:lpstr>
      <vt:lpstr>Szoc.jutt.!Nyomtatási_terület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2021-02-25T12:24:46Z</cp:lastPrinted>
  <dcterms:created xsi:type="dcterms:W3CDTF">2016-02-15T08:20:58Z</dcterms:created>
  <dcterms:modified xsi:type="dcterms:W3CDTF">2021-02-25T12:44:23Z</dcterms:modified>
</cp:coreProperties>
</file>