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codeName="ThisWorkbook"/>
  <mc:AlternateContent xmlns:mc="http://schemas.openxmlformats.org/markup-compatibility/2006">
    <mc:Choice Requires="x15">
      <x15ac:absPath xmlns:x15ac="http://schemas.microsoft.com/office/spreadsheetml/2010/11/ac" url="X:\Titkárság\2020. költsgévetés\Zárszámadás\"/>
    </mc:Choice>
  </mc:AlternateContent>
  <xr:revisionPtr revIDLastSave="0" documentId="13_ncr:1_{D790B7D2-94BF-453C-9834-805D222035CE}" xr6:coauthVersionLast="36" xr6:coauthVersionMax="46" xr10:uidLastSave="{00000000-0000-0000-0000-000000000000}"/>
  <bookViews>
    <workbookView xWindow="0" yWindow="0" windowWidth="28800" windowHeight="12225" tabRatio="944" activeTab="11" xr2:uid="{00000000-000D-0000-FFFF-FFFF00000000}"/>
  </bookViews>
  <sheets>
    <sheet name="Ktvetési mérleg" sheetId="1" r:id="rId1"/>
    <sheet name="Műk-felh.mérleg" sheetId="2" r:id="rId2"/>
    <sheet name="Bevétel össz." sheetId="3" r:id="rId3"/>
    <sheet name="Kiadás ktgvszervenként" sheetId="4" r:id="rId4"/>
    <sheet name="Állami" sheetId="5" r:id="rId5"/>
    <sheet name="Ber.-felú." sheetId="6" r:id="rId6"/>
    <sheet name="Pénze.átadás" sheetId="7" r:id="rId7"/>
    <sheet name="Szoc.jutt." sheetId="8" r:id="rId8"/>
    <sheet name="Önkormányzat" sheetId="9" r:id="rId9"/>
    <sheet name="KÖH" sheetId="20" r:id="rId10"/>
    <sheet name="Óvoda" sheetId="12" r:id="rId11"/>
    <sheet name="Könyvtár" sheetId="26" r:id="rId12"/>
    <sheet name="Ei. felh.terv" sheetId="33" r:id="rId13"/>
    <sheet name="Élelm." sheetId="34" r:id="rId14"/>
    <sheet name="Címrend" sheetId="35" r:id="rId15"/>
    <sheet name="Létszám" sheetId="36" r:id="rId16"/>
    <sheet name="gördülő" sheetId="38" r:id="rId17"/>
    <sheet name="Stab.Tv." sheetId="39" r:id="rId18"/>
    <sheet name="Vagyonmérleg" sheetId="40" r:id="rId19"/>
    <sheet name="Eredménykimutatás" sheetId="41" r:id="rId20"/>
    <sheet name="Áth.köt." sheetId="13" state="hidden" r:id="rId21"/>
  </sheets>
  <definedNames>
    <definedName name="__xlnm.Print_Area" localSheetId="4">Állami!$A$1:$E$35</definedName>
    <definedName name="__xlnm.Print_Area" localSheetId="5">'Ber.-felú.'!#REF!</definedName>
    <definedName name="__xlnm.Print_Area" localSheetId="2">'Bevétel össz.'!$A$1:$G$58</definedName>
    <definedName name="__xlnm.Print_Area" localSheetId="12">'Ei. felh.terv'!$B$1:$O$31</definedName>
    <definedName name="__xlnm.Print_Area" localSheetId="3">'Kiadás ktgvszervenként'!$A$3:$G$26</definedName>
    <definedName name="__xlnm.Print_Area" localSheetId="9">KÖH!$A$1:$C$134</definedName>
    <definedName name="__xlnm.Print_Area" localSheetId="10">Óvoda!$A$1:$C$137</definedName>
    <definedName name="__xlnm.Print_Area" localSheetId="6">Pénze.átadás!$A$1:$C$16</definedName>
    <definedName name="__xlnm.Print_Area" localSheetId="7">Szoc.jutt.!$A$1:$C$10</definedName>
    <definedName name="_xlnm._FilterDatabase" localSheetId="4" hidden="1">Állami!$A$1:$H$39</definedName>
    <definedName name="_xlnm._FilterDatabase" localSheetId="5" hidden="1">'Ber.-felú.'!#REF!</definedName>
    <definedName name="_xlnm._FilterDatabase" localSheetId="2" hidden="1">'Bevétel össz.'!$A$1:$AB$58</definedName>
    <definedName name="_xlnm._FilterDatabase" localSheetId="3" hidden="1">'Kiadás ktgvszervenként'!$A$1:$AA$22</definedName>
    <definedName name="_xlnm._FilterDatabase" localSheetId="9" hidden="1">KÖH!$A$1:$G$135</definedName>
    <definedName name="_xlnm._FilterDatabase" localSheetId="11" hidden="1">Könyvtár!$A$1:$G$136</definedName>
    <definedName name="_xlnm._FilterDatabase" localSheetId="0" hidden="1">'Ktvetési mérleg'!$A$1:$I$31</definedName>
    <definedName name="_xlnm._FilterDatabase" localSheetId="1" hidden="1">'Műk-felh.mérleg'!$A$1:$I$29</definedName>
    <definedName name="_xlnm._FilterDatabase" localSheetId="10" hidden="1">Óvoda!$A$1:$G$138</definedName>
    <definedName name="_xlnm._FilterDatabase" localSheetId="8" hidden="1">Önkormányzat!$A$1:$AA$137</definedName>
    <definedName name="_xlnm._FilterDatabase" localSheetId="6" hidden="1">Pénze.átadás!$A$1:$F$16</definedName>
    <definedName name="_xlnm._FilterDatabase" localSheetId="7" hidden="1">Szoc.jutt.!$A$1:$F$42</definedName>
    <definedName name="_xlnm.Print_Area" localSheetId="4">Állami!$A$1:$I$34</definedName>
    <definedName name="_xlnm.Print_Area" localSheetId="5">'Ber.-felú.'!#REF!</definedName>
    <definedName name="_xlnm.Print_Area" localSheetId="2">'Bevétel össz.'!$A$1:$AA$58</definedName>
    <definedName name="_xlnm.Print_Area" localSheetId="14">Címrend!$A$1:$C$13</definedName>
    <definedName name="_xlnm.Print_Area" localSheetId="12">'Ei. felh.terv'!$A$1:$O$31</definedName>
    <definedName name="_xlnm.Print_Area" localSheetId="13">Élelm.!$A$1:$G$59</definedName>
    <definedName name="_xlnm.Print_Area" localSheetId="3">'Kiadás ktgvszervenként'!$A$1:$AA$25</definedName>
    <definedName name="_xlnm.Print_Area" localSheetId="9">KÖH!$A$1:$F$134</definedName>
    <definedName name="_xlnm.Print_Area" localSheetId="11">Könyvtár!$A$1:$F$135</definedName>
    <definedName name="_xlnm.Print_Area" localSheetId="0">'Ktvetési mérleg'!$A$1:$J$31</definedName>
    <definedName name="_xlnm.Print_Area" localSheetId="15">Létszám!$A$1:$E$10</definedName>
    <definedName name="_xlnm.Print_Area" localSheetId="1">'Műk-felh.mérleg'!$A$1:$J$29</definedName>
    <definedName name="_xlnm.Print_Area" localSheetId="10">Óvoda!$A$1:$G$137</definedName>
    <definedName name="_xlnm.Print_Area" localSheetId="8">Önkormányzat!$A$1:$AA$136</definedName>
    <definedName name="_xlnm.Print_Area" localSheetId="6">Pénze.átadás!$A$1:$G$16</definedName>
    <definedName name="_xlnm.Print_Area" localSheetId="7">Szoc.jutt.!$A$1:$G$10</definedName>
  </definedNames>
  <calcPr calcId="191029"/>
</workbook>
</file>

<file path=xl/calcChain.xml><?xml version="1.0" encoding="utf-8"?>
<calcChain xmlns="http://schemas.openxmlformats.org/spreadsheetml/2006/main">
  <c r="Y41" i="3" l="1"/>
  <c r="Y40" i="3"/>
  <c r="Y39" i="3"/>
  <c r="Y38" i="3"/>
  <c r="Y37" i="3"/>
  <c r="Y33" i="3"/>
  <c r="Z41" i="3"/>
  <c r="Z33" i="3"/>
  <c r="Z55" i="3"/>
  <c r="Z57" i="3"/>
  <c r="Y57" i="3"/>
  <c r="Y55" i="3"/>
  <c r="X57" i="3"/>
  <c r="O55" i="3"/>
  <c r="N57" i="3"/>
  <c r="O57" i="3"/>
  <c r="D135" i="26"/>
  <c r="E135" i="26"/>
  <c r="G127" i="9" l="1"/>
  <c r="E14" i="1" l="1"/>
  <c r="G65" i="9"/>
  <c r="G97" i="9"/>
  <c r="F97" i="9"/>
  <c r="E97" i="9"/>
  <c r="D97" i="9"/>
  <c r="Z53" i="3"/>
  <c r="Z50" i="3"/>
  <c r="Z47" i="3"/>
  <c r="Z44" i="3"/>
  <c r="Z40" i="3"/>
  <c r="Z39" i="3"/>
  <c r="Z38" i="3"/>
  <c r="Z37" i="3"/>
  <c r="Z36" i="3"/>
  <c r="Z35" i="3"/>
  <c r="Z34" i="3"/>
  <c r="Z32" i="3"/>
  <c r="Z28" i="3"/>
  <c r="Z27" i="3"/>
  <c r="Z26" i="3"/>
  <c r="Z25" i="3"/>
  <c r="Z24" i="3"/>
  <c r="Z14" i="3"/>
  <c r="Z13" i="3"/>
  <c r="Z12" i="3"/>
  <c r="Z9" i="3"/>
  <c r="Z8" i="3"/>
  <c r="Z7" i="3"/>
  <c r="Z6" i="3"/>
  <c r="Z5" i="3"/>
  <c r="Z4" i="3"/>
  <c r="Z3" i="3"/>
  <c r="Y54" i="3"/>
  <c r="Y52" i="3"/>
  <c r="Y50" i="3"/>
  <c r="Y49" i="3"/>
  <c r="Y47" i="3"/>
  <c r="Y46" i="3"/>
  <c r="Y44" i="3"/>
  <c r="Y43" i="3"/>
  <c r="Y36" i="3"/>
  <c r="Y35" i="3"/>
  <c r="Y34" i="3"/>
  <c r="Y32" i="3"/>
  <c r="Y28" i="3"/>
  <c r="Y27" i="3"/>
  <c r="Y26" i="3"/>
  <c r="Y25" i="3"/>
  <c r="Y24" i="3"/>
  <c r="Y14" i="3"/>
  <c r="Y13" i="3"/>
  <c r="Y12" i="3"/>
  <c r="Y9" i="3"/>
  <c r="Y8" i="3"/>
  <c r="Y7" i="3"/>
  <c r="Y6" i="3"/>
  <c r="Y5" i="3"/>
  <c r="Y4" i="3"/>
  <c r="Y3" i="3"/>
  <c r="X55" i="3"/>
  <c r="X53" i="3"/>
  <c r="X52" i="3"/>
  <c r="X50" i="3"/>
  <c r="X49" i="3"/>
  <c r="X47" i="3"/>
  <c r="X46" i="3"/>
  <c r="X44" i="3"/>
  <c r="X43" i="3"/>
  <c r="X41" i="3"/>
  <c r="X40" i="3"/>
  <c r="X39" i="3"/>
  <c r="X38" i="3"/>
  <c r="X37" i="3"/>
  <c r="X36" i="3"/>
  <c r="X35" i="3"/>
  <c r="X34" i="3"/>
  <c r="X33" i="3"/>
  <c r="X32" i="3"/>
  <c r="X31" i="3"/>
  <c r="X28" i="3"/>
  <c r="X27" i="3"/>
  <c r="X26" i="3"/>
  <c r="X25" i="3"/>
  <c r="X24" i="3"/>
  <c r="X23" i="3"/>
  <c r="X19" i="3"/>
  <c r="X21" i="3" s="1"/>
  <c r="X17" i="3"/>
  <c r="X14" i="3"/>
  <c r="X13" i="3"/>
  <c r="X12" i="3"/>
  <c r="X11" i="3"/>
  <c r="X9" i="3"/>
  <c r="X8" i="3"/>
  <c r="X7" i="3"/>
  <c r="X6" i="3"/>
  <c r="X5" i="3"/>
  <c r="X4" i="3"/>
  <c r="X3" i="3"/>
  <c r="W57" i="3"/>
  <c r="W54" i="3"/>
  <c r="AA54" i="3" s="1"/>
  <c r="W37" i="3"/>
  <c r="W36" i="3"/>
  <c r="W28" i="3"/>
  <c r="W19" i="3"/>
  <c r="W21" i="3" s="1"/>
  <c r="W17" i="3"/>
  <c r="W12" i="3"/>
  <c r="V12" i="3"/>
  <c r="W55" i="3"/>
  <c r="AA55" i="3" s="1"/>
  <c r="W53" i="3"/>
  <c r="W52" i="3"/>
  <c r="W50" i="3"/>
  <c r="W49" i="3"/>
  <c r="W47" i="3"/>
  <c r="W46" i="3"/>
  <c r="W44" i="3"/>
  <c r="W43" i="3"/>
  <c r="W41" i="3"/>
  <c r="W40" i="3"/>
  <c r="W39" i="3"/>
  <c r="W38" i="3"/>
  <c r="W35" i="3"/>
  <c r="W34" i="3"/>
  <c r="W33" i="3"/>
  <c r="W32" i="3"/>
  <c r="W31" i="3"/>
  <c r="W27" i="3"/>
  <c r="W26" i="3"/>
  <c r="W25" i="3"/>
  <c r="W24" i="3"/>
  <c r="W23" i="3"/>
  <c r="W14" i="3"/>
  <c r="W13" i="3"/>
  <c r="W11" i="3"/>
  <c r="P57" i="3"/>
  <c r="P53" i="3"/>
  <c r="P50" i="3"/>
  <c r="P47" i="3"/>
  <c r="P44" i="3"/>
  <c r="P41" i="3"/>
  <c r="P40" i="3"/>
  <c r="P39" i="3"/>
  <c r="P38" i="3"/>
  <c r="P37" i="3"/>
  <c r="P36" i="3"/>
  <c r="P35" i="3"/>
  <c r="P34" i="3"/>
  <c r="P33" i="3"/>
  <c r="P32" i="3"/>
  <c r="P28" i="3"/>
  <c r="P27" i="3"/>
  <c r="P26" i="3"/>
  <c r="P25" i="3"/>
  <c r="P24" i="3"/>
  <c r="P14" i="3"/>
  <c r="P13" i="3"/>
  <c r="P12" i="3"/>
  <c r="P9" i="3"/>
  <c r="P8" i="3"/>
  <c r="P7" i="3"/>
  <c r="P6" i="3"/>
  <c r="P5" i="3"/>
  <c r="P4" i="3"/>
  <c r="P3" i="3"/>
  <c r="O54" i="3"/>
  <c r="O52" i="3"/>
  <c r="O50" i="3"/>
  <c r="O49" i="3"/>
  <c r="O47" i="3"/>
  <c r="O46" i="3"/>
  <c r="O44" i="3"/>
  <c r="O43" i="3"/>
  <c r="O41" i="3"/>
  <c r="O40" i="3"/>
  <c r="O39" i="3"/>
  <c r="O38" i="3"/>
  <c r="O37" i="3"/>
  <c r="O36" i="3"/>
  <c r="O35" i="3"/>
  <c r="O34" i="3"/>
  <c r="O33" i="3"/>
  <c r="O32" i="3"/>
  <c r="O28" i="3"/>
  <c r="O27" i="3"/>
  <c r="O26" i="3"/>
  <c r="O25" i="3"/>
  <c r="O24" i="3"/>
  <c r="O14" i="3"/>
  <c r="O13" i="3"/>
  <c r="O12" i="3"/>
  <c r="O9" i="3"/>
  <c r="O8" i="3"/>
  <c r="O7" i="3"/>
  <c r="O6" i="3"/>
  <c r="O5" i="3"/>
  <c r="O4" i="3"/>
  <c r="O3" i="3"/>
  <c r="N55" i="3"/>
  <c r="N53" i="3"/>
  <c r="N52" i="3"/>
  <c r="N50" i="3"/>
  <c r="N49" i="3"/>
  <c r="N47" i="3"/>
  <c r="N46" i="3"/>
  <c r="N44" i="3"/>
  <c r="N43" i="3"/>
  <c r="N41" i="3"/>
  <c r="N40" i="3"/>
  <c r="N39" i="3"/>
  <c r="N38" i="3"/>
  <c r="N37" i="3"/>
  <c r="N36" i="3"/>
  <c r="N35" i="3"/>
  <c r="N34" i="3"/>
  <c r="N33" i="3"/>
  <c r="N32" i="3"/>
  <c r="N31" i="3"/>
  <c r="N28" i="3"/>
  <c r="N27" i="3"/>
  <c r="N26" i="3"/>
  <c r="N25" i="3"/>
  <c r="N24" i="3"/>
  <c r="N23" i="3"/>
  <c r="N19" i="3"/>
  <c r="N21" i="3" s="1"/>
  <c r="N17" i="3"/>
  <c r="N14" i="3"/>
  <c r="N13" i="3"/>
  <c r="N12" i="3"/>
  <c r="N11" i="3"/>
  <c r="N9" i="3"/>
  <c r="N8" i="3"/>
  <c r="N7" i="3"/>
  <c r="N6" i="3"/>
  <c r="N5" i="3"/>
  <c r="N4" i="3"/>
  <c r="N3" i="3"/>
  <c r="M57" i="3"/>
  <c r="M55" i="3"/>
  <c r="M54" i="3"/>
  <c r="M53" i="3"/>
  <c r="M52" i="3"/>
  <c r="M50" i="3"/>
  <c r="M49" i="3"/>
  <c r="M47" i="3"/>
  <c r="M46" i="3"/>
  <c r="M44" i="3"/>
  <c r="M43" i="3"/>
  <c r="M41" i="3"/>
  <c r="M40" i="3"/>
  <c r="M39" i="3"/>
  <c r="M38" i="3"/>
  <c r="M37" i="3"/>
  <c r="M36" i="3"/>
  <c r="M35" i="3"/>
  <c r="M34" i="3"/>
  <c r="M33" i="3"/>
  <c r="M32" i="3"/>
  <c r="M31" i="3"/>
  <c r="M28" i="3"/>
  <c r="M27" i="3"/>
  <c r="M26" i="3"/>
  <c r="M25" i="3"/>
  <c r="M24" i="3"/>
  <c r="M23" i="3"/>
  <c r="M19" i="3"/>
  <c r="M17" i="3"/>
  <c r="M18" i="3" s="1"/>
  <c r="M14" i="3"/>
  <c r="M13" i="3"/>
  <c r="M12" i="3"/>
  <c r="M11" i="3"/>
  <c r="Z21" i="4"/>
  <c r="Y21" i="4"/>
  <c r="X21" i="4"/>
  <c r="Z18" i="4"/>
  <c r="Y18" i="4"/>
  <c r="X18" i="4"/>
  <c r="Z17" i="4"/>
  <c r="Y17" i="4"/>
  <c r="Y15" i="4"/>
  <c r="Y14" i="4"/>
  <c r="Y13" i="4"/>
  <c r="Y12" i="4"/>
  <c r="Z9" i="4"/>
  <c r="Y9" i="4"/>
  <c r="Z8" i="4"/>
  <c r="Y8" i="4"/>
  <c r="Z7" i="4"/>
  <c r="Y7" i="4"/>
  <c r="X6" i="4"/>
  <c r="P21" i="4"/>
  <c r="O21" i="4"/>
  <c r="N21" i="4"/>
  <c r="P18" i="4"/>
  <c r="O18" i="4"/>
  <c r="N18" i="4"/>
  <c r="P17" i="4"/>
  <c r="O17" i="4"/>
  <c r="P15" i="4"/>
  <c r="O15" i="4"/>
  <c r="P14" i="4"/>
  <c r="O14" i="4"/>
  <c r="P13" i="4"/>
  <c r="O13" i="4"/>
  <c r="P12" i="4"/>
  <c r="O12" i="4"/>
  <c r="N12" i="4"/>
  <c r="P9" i="4"/>
  <c r="O9" i="4"/>
  <c r="N9" i="4"/>
  <c r="P8" i="4"/>
  <c r="O8" i="4"/>
  <c r="P7" i="4"/>
  <c r="O7" i="4"/>
  <c r="Z15" i="4"/>
  <c r="Z14" i="4"/>
  <c r="Z13" i="4"/>
  <c r="Z12" i="4"/>
  <c r="X20" i="4"/>
  <c r="X17" i="4"/>
  <c r="X15" i="4"/>
  <c r="X14" i="4"/>
  <c r="X13" i="4"/>
  <c r="X12" i="4"/>
  <c r="X11" i="4"/>
  <c r="X9" i="4"/>
  <c r="X8" i="4"/>
  <c r="X7" i="4"/>
  <c r="W21" i="4"/>
  <c r="W20" i="4"/>
  <c r="W18" i="4"/>
  <c r="W17" i="4"/>
  <c r="W15" i="4"/>
  <c r="W14" i="4"/>
  <c r="W13" i="4"/>
  <c r="W8" i="4"/>
  <c r="M18" i="4"/>
  <c r="N20" i="4"/>
  <c r="N17" i="4"/>
  <c r="N15" i="4"/>
  <c r="N14" i="4"/>
  <c r="N13" i="4"/>
  <c r="N11" i="4"/>
  <c r="N8" i="4"/>
  <c r="N7" i="4"/>
  <c r="N6" i="4"/>
  <c r="M21" i="4"/>
  <c r="M20" i="4"/>
  <c r="M17" i="4"/>
  <c r="M15" i="4"/>
  <c r="M14" i="4"/>
  <c r="M13" i="4"/>
  <c r="M12" i="4"/>
  <c r="M11" i="4"/>
  <c r="M8" i="4"/>
  <c r="G127" i="26"/>
  <c r="G124" i="26"/>
  <c r="G121" i="26"/>
  <c r="G118" i="26"/>
  <c r="G105" i="26"/>
  <c r="G106" i="26" s="1"/>
  <c r="G97" i="26"/>
  <c r="G94" i="26"/>
  <c r="G91" i="26"/>
  <c r="G86" i="26"/>
  <c r="G72" i="26"/>
  <c r="G66" i="26"/>
  <c r="Z11" i="4" s="1"/>
  <c r="G59" i="26"/>
  <c r="G53" i="26"/>
  <c r="G49" i="26"/>
  <c r="G39" i="26"/>
  <c r="G34" i="26"/>
  <c r="G27" i="26"/>
  <c r="G23" i="26"/>
  <c r="Z4" i="4" s="1"/>
  <c r="G17" i="26"/>
  <c r="G13" i="26"/>
  <c r="E127" i="26"/>
  <c r="E124" i="26"/>
  <c r="P49" i="3" s="1"/>
  <c r="E121" i="26"/>
  <c r="P46" i="3" s="1"/>
  <c r="E118" i="26"/>
  <c r="E105" i="26"/>
  <c r="E106" i="26" s="1"/>
  <c r="P31" i="3" s="1"/>
  <c r="E97" i="26"/>
  <c r="E94" i="26"/>
  <c r="P19" i="3" s="1"/>
  <c r="E91" i="26"/>
  <c r="E86" i="26"/>
  <c r="P11" i="3" s="1"/>
  <c r="E72" i="26"/>
  <c r="E66" i="26"/>
  <c r="P11" i="4" s="1"/>
  <c r="E59" i="26"/>
  <c r="E53" i="26"/>
  <c r="E49" i="26"/>
  <c r="E39" i="26"/>
  <c r="E34" i="26"/>
  <c r="E27" i="26"/>
  <c r="E23" i="26"/>
  <c r="P4" i="4" s="1"/>
  <c r="E17" i="26"/>
  <c r="E13" i="26"/>
  <c r="G126" i="20"/>
  <c r="G123" i="20"/>
  <c r="G120" i="20"/>
  <c r="G117" i="20"/>
  <c r="G104" i="20"/>
  <c r="G105" i="20" s="1"/>
  <c r="G93" i="20"/>
  <c r="G97" i="20" s="1"/>
  <c r="G85" i="20"/>
  <c r="G91" i="20" s="1"/>
  <c r="G71" i="20"/>
  <c r="G65" i="20"/>
  <c r="G58" i="20"/>
  <c r="G52" i="20"/>
  <c r="G48" i="20"/>
  <c r="G38" i="20"/>
  <c r="G33" i="20"/>
  <c r="G26" i="20"/>
  <c r="G23" i="20"/>
  <c r="X4" i="4" s="1"/>
  <c r="G17" i="20"/>
  <c r="G13" i="20"/>
  <c r="E126" i="20"/>
  <c r="E123" i="20"/>
  <c r="E120" i="20"/>
  <c r="E117" i="20"/>
  <c r="E104" i="20"/>
  <c r="E105" i="20" s="1"/>
  <c r="E93" i="20"/>
  <c r="E97" i="20" s="1"/>
  <c r="E85" i="20"/>
  <c r="E91" i="20" s="1"/>
  <c r="E71" i="20"/>
  <c r="E65" i="20"/>
  <c r="E58" i="20"/>
  <c r="E52" i="20"/>
  <c r="E48" i="20"/>
  <c r="E38" i="20"/>
  <c r="E33" i="20"/>
  <c r="E26" i="20"/>
  <c r="E23" i="20"/>
  <c r="N4" i="4" s="1"/>
  <c r="E17" i="20"/>
  <c r="E13" i="20"/>
  <c r="G129" i="12"/>
  <c r="G126" i="12"/>
  <c r="G123" i="12"/>
  <c r="G120" i="12"/>
  <c r="G105" i="12"/>
  <c r="G106" i="12" s="1"/>
  <c r="G97" i="12"/>
  <c r="G94" i="12"/>
  <c r="G91" i="12"/>
  <c r="G86" i="12"/>
  <c r="G72" i="12"/>
  <c r="G66" i="12"/>
  <c r="Y11" i="4" s="1"/>
  <c r="G59" i="12"/>
  <c r="G53" i="12"/>
  <c r="G49" i="12"/>
  <c r="G39" i="12"/>
  <c r="G34" i="12"/>
  <c r="G27" i="12"/>
  <c r="G23" i="12"/>
  <c r="Y4" i="4" s="1"/>
  <c r="G17" i="12"/>
  <c r="G13" i="12"/>
  <c r="E129" i="12"/>
  <c r="O53" i="3" s="1"/>
  <c r="E126" i="12"/>
  <c r="E123" i="12"/>
  <c r="E120" i="12"/>
  <c r="E105" i="12"/>
  <c r="E106" i="12" s="1"/>
  <c r="O31" i="3" s="1"/>
  <c r="E97" i="12"/>
  <c r="E94" i="12"/>
  <c r="O19" i="3" s="1"/>
  <c r="E91" i="12"/>
  <c r="E86" i="12"/>
  <c r="O11" i="3" s="1"/>
  <c r="E72" i="12"/>
  <c r="E66" i="12"/>
  <c r="O11" i="4" s="1"/>
  <c r="E59" i="12"/>
  <c r="E53" i="12"/>
  <c r="E49" i="12"/>
  <c r="E39" i="12"/>
  <c r="E34" i="12"/>
  <c r="E27" i="12"/>
  <c r="E23" i="12"/>
  <c r="O4" i="4" s="1"/>
  <c r="E17" i="12"/>
  <c r="E13" i="12"/>
  <c r="G124" i="9"/>
  <c r="G121" i="9"/>
  <c r="G118" i="9"/>
  <c r="G105" i="9"/>
  <c r="G106" i="9" s="1"/>
  <c r="G94" i="9"/>
  <c r="G91" i="9"/>
  <c r="G85" i="9"/>
  <c r="W9" i="3" s="1"/>
  <c r="G84" i="9"/>
  <c r="W8" i="3" s="1"/>
  <c r="G83" i="9"/>
  <c r="W7" i="3" s="1"/>
  <c r="G82" i="9"/>
  <c r="W6" i="3" s="1"/>
  <c r="G72" i="9"/>
  <c r="G59" i="9"/>
  <c r="G53" i="9"/>
  <c r="G49" i="9"/>
  <c r="G39" i="9"/>
  <c r="G34" i="9"/>
  <c r="G27" i="9"/>
  <c r="G24" i="9"/>
  <c r="W4" i="4" s="1"/>
  <c r="G18" i="9"/>
  <c r="G14" i="9"/>
  <c r="E127" i="9"/>
  <c r="E124" i="9"/>
  <c r="E121" i="9"/>
  <c r="E118" i="9"/>
  <c r="E105" i="9"/>
  <c r="E106" i="9" s="1"/>
  <c r="E94" i="9"/>
  <c r="E91" i="9"/>
  <c r="E85" i="9"/>
  <c r="M9" i="3" s="1"/>
  <c r="E84" i="9"/>
  <c r="M8" i="3" s="1"/>
  <c r="E83" i="9"/>
  <c r="M7" i="3" s="1"/>
  <c r="E82" i="9"/>
  <c r="M6" i="3" s="1"/>
  <c r="E72" i="9"/>
  <c r="E59" i="9"/>
  <c r="E53" i="9"/>
  <c r="E49" i="9"/>
  <c r="E39" i="9"/>
  <c r="E34" i="9"/>
  <c r="E27" i="9"/>
  <c r="E24" i="9"/>
  <c r="M4" i="4" s="1"/>
  <c r="E18" i="9"/>
  <c r="E14" i="9"/>
  <c r="G10" i="8"/>
  <c r="W6" i="4" s="1"/>
  <c r="E10" i="8"/>
  <c r="M6" i="4" s="1"/>
  <c r="G14" i="7"/>
  <c r="W9" i="4" s="1"/>
  <c r="G7" i="7"/>
  <c r="E14" i="7"/>
  <c r="M9" i="4" s="1"/>
  <c r="E7" i="7"/>
  <c r="W12" i="4"/>
  <c r="W11" i="4"/>
  <c r="I29" i="5"/>
  <c r="I25" i="5"/>
  <c r="G81" i="9" s="1"/>
  <c r="W5" i="3" s="1"/>
  <c r="G80" i="9"/>
  <c r="W4" i="3" s="1"/>
  <c r="I12" i="5"/>
  <c r="I8" i="5"/>
  <c r="G29" i="5"/>
  <c r="G25" i="5"/>
  <c r="E81" i="9" s="1"/>
  <c r="M5" i="3" s="1"/>
  <c r="E80" i="9"/>
  <c r="M4" i="3" s="1"/>
  <c r="G12" i="5"/>
  <c r="G8" i="5"/>
  <c r="AA25" i="4"/>
  <c r="Q25" i="4"/>
  <c r="E98" i="9" l="1"/>
  <c r="G98" i="9"/>
  <c r="Y45" i="3"/>
  <c r="Z29" i="3"/>
  <c r="Z46" i="3"/>
  <c r="Z48" i="3" s="1"/>
  <c r="Z10" i="3"/>
  <c r="Z19" i="3"/>
  <c r="Z45" i="3"/>
  <c r="Z49" i="3"/>
  <c r="Z51" i="3" s="1"/>
  <c r="Y29" i="3"/>
  <c r="Z11" i="3"/>
  <c r="Z31" i="3"/>
  <c r="Y10" i="3"/>
  <c r="Y19" i="3"/>
  <c r="Y21" i="3" s="1"/>
  <c r="Y48" i="3"/>
  <c r="Y51" i="3"/>
  <c r="Y11" i="3"/>
  <c r="Y15" i="3" s="1"/>
  <c r="Y16" i="3" s="1"/>
  <c r="Y31" i="3"/>
  <c r="Y42" i="3" s="1"/>
  <c r="Y53" i="3"/>
  <c r="AA14" i="3"/>
  <c r="AA24" i="3"/>
  <c r="AA26" i="3"/>
  <c r="AA9" i="3"/>
  <c r="X18" i="3"/>
  <c r="X22" i="3" s="1"/>
  <c r="AA4" i="3"/>
  <c r="AA6" i="3"/>
  <c r="AA8" i="3"/>
  <c r="AA33" i="3"/>
  <c r="AA39" i="3"/>
  <c r="AA44" i="3"/>
  <c r="AA47" i="3"/>
  <c r="AA50" i="3"/>
  <c r="AA7" i="3"/>
  <c r="AA5" i="3"/>
  <c r="AA12" i="3"/>
  <c r="AA25" i="3"/>
  <c r="AA27" i="3"/>
  <c r="X42" i="3"/>
  <c r="X45" i="3"/>
  <c r="X48" i="3"/>
  <c r="X51" i="3"/>
  <c r="X15" i="3"/>
  <c r="X29" i="3"/>
  <c r="X30" i="3" s="1"/>
  <c r="W18" i="3"/>
  <c r="W22" i="3" s="1"/>
  <c r="AA13" i="3"/>
  <c r="AA34" i="3"/>
  <c r="AA46" i="3"/>
  <c r="P10" i="3"/>
  <c r="P29" i="3"/>
  <c r="O29" i="3"/>
  <c r="O45" i="3"/>
  <c r="O10" i="3"/>
  <c r="O48" i="3"/>
  <c r="O51" i="3"/>
  <c r="Q14" i="3"/>
  <c r="N15" i="3"/>
  <c r="Q13" i="3"/>
  <c r="Q25" i="3"/>
  <c r="E11" i="1" s="1"/>
  <c r="Q27" i="3"/>
  <c r="E13" i="1" s="1"/>
  <c r="Q33" i="3"/>
  <c r="Q39" i="3"/>
  <c r="Q24" i="3"/>
  <c r="E10" i="1" s="1"/>
  <c r="Q26" i="3"/>
  <c r="E12" i="1" s="1"/>
  <c r="Q34" i="3"/>
  <c r="Q40" i="3"/>
  <c r="M21" i="3"/>
  <c r="M15" i="3"/>
  <c r="P16" i="4"/>
  <c r="Q18" i="4"/>
  <c r="J27" i="1" s="1"/>
  <c r="G18" i="26"/>
  <c r="Z3" i="4" s="1"/>
  <c r="G35" i="26"/>
  <c r="G60" i="26" s="1"/>
  <c r="G92" i="26"/>
  <c r="G98" i="26"/>
  <c r="E18" i="26"/>
  <c r="P3" i="4" s="1"/>
  <c r="E35" i="26"/>
  <c r="E60" i="26" s="1"/>
  <c r="E92" i="26"/>
  <c r="E98" i="26"/>
  <c r="E34" i="20"/>
  <c r="E59" i="20" s="1"/>
  <c r="N5" i="4" s="1"/>
  <c r="G18" i="20"/>
  <c r="X3" i="4" s="1"/>
  <c r="G34" i="20"/>
  <c r="G59" i="20" s="1"/>
  <c r="X5" i="4" s="1"/>
  <c r="G127" i="20"/>
  <c r="G132" i="20" s="1"/>
  <c r="AA57" i="3" s="1"/>
  <c r="E127" i="20"/>
  <c r="E132" i="20" s="1"/>
  <c r="E18" i="20"/>
  <c r="N3" i="4" s="1"/>
  <c r="G18" i="12"/>
  <c r="Y3" i="4" s="1"/>
  <c r="G35" i="12"/>
  <c r="G60" i="12" s="1"/>
  <c r="Y5" i="4" s="1"/>
  <c r="G92" i="12"/>
  <c r="G98" i="12"/>
  <c r="E35" i="12"/>
  <c r="E60" i="12" s="1"/>
  <c r="O5" i="4" s="1"/>
  <c r="E92" i="12"/>
  <c r="E98" i="12"/>
  <c r="E18" i="12"/>
  <c r="O3" i="4" s="1"/>
  <c r="G19" i="9"/>
  <c r="W3" i="4" s="1"/>
  <c r="G35" i="9"/>
  <c r="G60" i="9" s="1"/>
  <c r="W5" i="4" s="1"/>
  <c r="E19" i="9"/>
  <c r="M3" i="4" s="1"/>
  <c r="E35" i="9"/>
  <c r="E60" i="9" s="1"/>
  <c r="M5" i="4" s="1"/>
  <c r="G16" i="7"/>
  <c r="E16" i="7"/>
  <c r="I13" i="5"/>
  <c r="G13" i="5"/>
  <c r="AA9" i="4"/>
  <c r="X16" i="4"/>
  <c r="AA12" i="4"/>
  <c r="AA14" i="4"/>
  <c r="AA17" i="4"/>
  <c r="N16" i="4"/>
  <c r="Q13" i="4"/>
  <c r="J13" i="1" s="1"/>
  <c r="Q15" i="4"/>
  <c r="J15" i="1" s="1"/>
  <c r="AA8" i="4"/>
  <c r="Y16" i="4"/>
  <c r="AA13" i="4"/>
  <c r="AA15" i="4"/>
  <c r="O16" i="4"/>
  <c r="Q8" i="4"/>
  <c r="J8" i="1" s="1"/>
  <c r="Q14" i="4"/>
  <c r="J14" i="1" s="1"/>
  <c r="Q17" i="4"/>
  <c r="J17" i="1" s="1"/>
  <c r="Q9" i="4"/>
  <c r="J9" i="1" s="1"/>
  <c r="W45" i="3"/>
  <c r="W51" i="3"/>
  <c r="W15" i="3"/>
  <c r="Q32" i="3"/>
  <c r="AA35" i="3"/>
  <c r="W42" i="3"/>
  <c r="AA40" i="3"/>
  <c r="AA41" i="3"/>
  <c r="W29" i="3"/>
  <c r="AA32" i="3"/>
  <c r="AA38" i="3"/>
  <c r="W48" i="3"/>
  <c r="Q35" i="3"/>
  <c r="Q38" i="3"/>
  <c r="M29" i="3"/>
  <c r="M42" i="3"/>
  <c r="M45" i="3"/>
  <c r="M48" i="3"/>
  <c r="M51" i="3"/>
  <c r="U41" i="3"/>
  <c r="T41" i="3"/>
  <c r="T40" i="3"/>
  <c r="T35" i="3"/>
  <c r="T32" i="3"/>
  <c r="J32" i="3"/>
  <c r="J35" i="3"/>
  <c r="F27" i="26"/>
  <c r="D27" i="26"/>
  <c r="Z5" i="4" l="1"/>
  <c r="G73" i="26"/>
  <c r="P5" i="4"/>
  <c r="E73" i="26"/>
  <c r="G73" i="12"/>
  <c r="E73" i="12"/>
  <c r="N10" i="4"/>
  <c r="N19" i="4" s="1"/>
  <c r="AA49" i="3"/>
  <c r="P23" i="3"/>
  <c r="Z23" i="3"/>
  <c r="AA43" i="3"/>
  <c r="P17" i="3"/>
  <c r="Z17" i="3"/>
  <c r="AA45" i="3"/>
  <c r="O17" i="3"/>
  <c r="Y17" i="3"/>
  <c r="O23" i="3"/>
  <c r="Y23" i="3"/>
  <c r="AA48" i="3"/>
  <c r="AA51" i="3"/>
  <c r="M22" i="3"/>
  <c r="AA6" i="4"/>
  <c r="Y10" i="4"/>
  <c r="Y19" i="4" s="1"/>
  <c r="Z10" i="4"/>
  <c r="Q6" i="4"/>
  <c r="J6" i="1" s="1"/>
  <c r="X10" i="4"/>
  <c r="X19" i="4" s="1"/>
  <c r="G66" i="9"/>
  <c r="G73" i="9" s="1"/>
  <c r="G77" i="9" s="1"/>
  <c r="W7" i="4"/>
  <c r="AA7" i="4" s="1"/>
  <c r="O10" i="4"/>
  <c r="O19" i="4" s="1"/>
  <c r="E66" i="9"/>
  <c r="E73" i="9" s="1"/>
  <c r="E77" i="9" s="1"/>
  <c r="M7" i="4"/>
  <c r="Q7" i="4" s="1"/>
  <c r="J7" i="1" s="1"/>
  <c r="E128" i="26"/>
  <c r="AA52" i="3" s="1"/>
  <c r="G128" i="26"/>
  <c r="G133" i="26" s="1"/>
  <c r="G72" i="20"/>
  <c r="G76" i="20" s="1"/>
  <c r="AA21" i="4" s="1"/>
  <c r="E72" i="20"/>
  <c r="E76" i="20" s="1"/>
  <c r="Q21" i="4" s="1"/>
  <c r="G130" i="12"/>
  <c r="G135" i="12" s="1"/>
  <c r="E130" i="12"/>
  <c r="I34" i="5"/>
  <c r="G79" i="9"/>
  <c r="X10" i="3" s="1"/>
  <c r="X16" i="3" s="1"/>
  <c r="X56" i="3" s="1"/>
  <c r="X58" i="3" s="1"/>
  <c r="G34" i="5"/>
  <c r="E79" i="9"/>
  <c r="AA29" i="3"/>
  <c r="W30" i="3"/>
  <c r="M30" i="3"/>
  <c r="D27" i="12"/>
  <c r="F27" i="12"/>
  <c r="Y30" i="3" l="1"/>
  <c r="Y18" i="3"/>
  <c r="G86" i="9"/>
  <c r="G92" i="9" s="1"/>
  <c r="G128" i="9" s="1"/>
  <c r="G134" i="9" s="1"/>
  <c r="W3" i="3"/>
  <c r="E133" i="26"/>
  <c r="E135" i="12"/>
  <c r="E86" i="9"/>
  <c r="E92" i="9" s="1"/>
  <c r="E128" i="9" s="1"/>
  <c r="E134" i="9" s="1"/>
  <c r="M3" i="3"/>
  <c r="P10" i="4"/>
  <c r="P19" i="4" s="1"/>
  <c r="AA20" i="4"/>
  <c r="Y22" i="4"/>
  <c r="G77" i="12"/>
  <c r="X22" i="4"/>
  <c r="E77" i="26"/>
  <c r="E77" i="12"/>
  <c r="G77" i="26"/>
  <c r="N22" i="4"/>
  <c r="Y22" i="3" l="1"/>
  <c r="AA3" i="3"/>
  <c r="W10" i="3"/>
  <c r="P22" i="4"/>
  <c r="M10" i="3"/>
  <c r="Q20" i="4"/>
  <c r="J26" i="1" s="1"/>
  <c r="O22" i="4"/>
  <c r="AA18" i="4"/>
  <c r="Z19" i="4"/>
  <c r="Z22" i="4" s="1"/>
  <c r="D10" i="8"/>
  <c r="F24" i="9"/>
  <c r="Y56" i="3" l="1"/>
  <c r="Y58" i="3" s="1"/>
  <c r="AA10" i="3"/>
  <c r="W16" i="3"/>
  <c r="W56" i="3" s="1"/>
  <c r="M16" i="3"/>
  <c r="F10" i="8"/>
  <c r="H25" i="5"/>
  <c r="F25" i="5"/>
  <c r="H22" i="5"/>
  <c r="M56" i="3" l="1"/>
  <c r="D57" i="3"/>
  <c r="C32" i="3"/>
  <c r="W58" i="3" l="1"/>
  <c r="M58" i="3"/>
  <c r="C34" i="12"/>
  <c r="C27" i="12"/>
  <c r="C27" i="26"/>
  <c r="E16" i="39"/>
  <c r="E17" i="39" s="1"/>
  <c r="D16" i="39"/>
  <c r="D17" i="39" s="1"/>
  <c r="C16" i="39"/>
  <c r="C17" i="39" s="1"/>
  <c r="B16" i="39"/>
  <c r="B17" i="39" s="1"/>
  <c r="E43" i="38"/>
  <c r="D43" i="38"/>
  <c r="C43" i="38"/>
  <c r="B43" i="38"/>
  <c r="E16" i="38"/>
  <c r="D16" i="38"/>
  <c r="C16" i="38"/>
  <c r="B16" i="38"/>
  <c r="E11" i="38"/>
  <c r="E26" i="38" s="1"/>
  <c r="D11" i="38"/>
  <c r="C11" i="38"/>
  <c r="B11" i="38"/>
  <c r="B26" i="38" l="1"/>
  <c r="B29" i="38" s="1"/>
  <c r="C26" i="38"/>
  <c r="D26" i="38"/>
  <c r="C35" i="12"/>
  <c r="E9" i="36"/>
  <c r="C135" i="26" s="1"/>
  <c r="F25" i="4" s="1"/>
  <c r="E8" i="36"/>
  <c r="E7" i="36"/>
  <c r="C134" i="20" s="1"/>
  <c r="D25" i="4" s="1"/>
  <c r="E6" i="36"/>
  <c r="C137" i="12" s="1"/>
  <c r="E25" i="4" s="1"/>
  <c r="D10" i="36"/>
  <c r="C10" i="36"/>
  <c r="B10" i="36"/>
  <c r="E57" i="34"/>
  <c r="E55" i="34"/>
  <c r="E54" i="34"/>
  <c r="B53" i="34"/>
  <c r="G52" i="34"/>
  <c r="E51" i="34"/>
  <c r="F51" i="34" s="1"/>
  <c r="E50" i="34"/>
  <c r="G49" i="34"/>
  <c r="E46" i="34"/>
  <c r="G46" i="34" s="1"/>
  <c r="E45" i="34"/>
  <c r="G45" i="34" s="1"/>
  <c r="F44" i="34"/>
  <c r="G44" i="34" s="1"/>
  <c r="E43" i="34"/>
  <c r="F43" i="34" s="1"/>
  <c r="E42" i="34"/>
  <c r="G42" i="34" s="1"/>
  <c r="F41" i="34"/>
  <c r="G41" i="34" s="1"/>
  <c r="E40" i="34"/>
  <c r="E39" i="34"/>
  <c r="G39" i="34" s="1"/>
  <c r="E38" i="34"/>
  <c r="G38" i="34" s="1"/>
  <c r="F37" i="34"/>
  <c r="G37" i="34" s="1"/>
  <c r="E36" i="34"/>
  <c r="F36" i="34" s="1"/>
  <c r="E35" i="34"/>
  <c r="G35" i="34" s="1"/>
  <c r="E34" i="34"/>
  <c r="F31" i="34"/>
  <c r="G31" i="34" s="1"/>
  <c r="F30" i="34"/>
  <c r="G30" i="34" s="1"/>
  <c r="E29" i="34"/>
  <c r="G29" i="34" s="1"/>
  <c r="E28" i="34"/>
  <c r="F28" i="34" s="1"/>
  <c r="E27" i="34"/>
  <c r="G27" i="34" s="1"/>
  <c r="E26" i="34"/>
  <c r="E22" i="34"/>
  <c r="F22" i="34" s="1"/>
  <c r="E21" i="34"/>
  <c r="G21" i="34" s="1"/>
  <c r="G20" i="34"/>
  <c r="E19" i="34"/>
  <c r="G19" i="34" s="1"/>
  <c r="E18" i="34"/>
  <c r="F18" i="34" s="1"/>
  <c r="D15" i="34"/>
  <c r="E14" i="34"/>
  <c r="E15" i="34" s="1"/>
  <c r="G15" i="34" s="1"/>
  <c r="G13" i="34"/>
  <c r="E11" i="34"/>
  <c r="F11" i="34" s="1"/>
  <c r="F12" i="34" s="1"/>
  <c r="E10" i="34"/>
  <c r="G10" i="34" s="1"/>
  <c r="E9" i="34"/>
  <c r="G9" i="34" s="1"/>
  <c r="E8" i="34"/>
  <c r="G8" i="34" s="1"/>
  <c r="E7" i="34"/>
  <c r="F6" i="34"/>
  <c r="E5" i="34"/>
  <c r="F5" i="34" s="1"/>
  <c r="E4" i="34"/>
  <c r="G4" i="34" s="1"/>
  <c r="E3" i="34"/>
  <c r="D30" i="33"/>
  <c r="E30" i="33" s="1"/>
  <c r="D28" i="33"/>
  <c r="E28" i="33" s="1"/>
  <c r="F28" i="33" s="1"/>
  <c r="G28" i="33" s="1"/>
  <c r="H28" i="33" s="1"/>
  <c r="I28" i="33" s="1"/>
  <c r="J28" i="33" s="1"/>
  <c r="K28" i="33" s="1"/>
  <c r="L28" i="33" s="1"/>
  <c r="M28" i="33" s="1"/>
  <c r="N28" i="33" s="1"/>
  <c r="D27" i="33"/>
  <c r="E27" i="33" s="1"/>
  <c r="F27" i="33" s="1"/>
  <c r="D26" i="33"/>
  <c r="E26" i="33" s="1"/>
  <c r="F26" i="33" s="1"/>
  <c r="D25" i="33"/>
  <c r="E25" i="33" s="1"/>
  <c r="F25" i="33" s="1"/>
  <c r="D24" i="33"/>
  <c r="E24" i="33" s="1"/>
  <c r="F24" i="33" s="1"/>
  <c r="D23" i="33"/>
  <c r="E23" i="33" s="1"/>
  <c r="F23" i="33" s="1"/>
  <c r="G23" i="33" s="1"/>
  <c r="H23" i="33" s="1"/>
  <c r="I23" i="33" s="1"/>
  <c r="J23" i="33" s="1"/>
  <c r="K23" i="33" s="1"/>
  <c r="L23" i="33" s="1"/>
  <c r="M23" i="33" s="1"/>
  <c r="N23" i="33" s="1"/>
  <c r="D22" i="33"/>
  <c r="E22" i="33" s="1"/>
  <c r="D21" i="33"/>
  <c r="E21" i="33" s="1"/>
  <c r="F21" i="33" s="1"/>
  <c r="G21" i="33" s="1"/>
  <c r="H21" i="33" s="1"/>
  <c r="I21" i="33" s="1"/>
  <c r="J21" i="33" s="1"/>
  <c r="K21" i="33" s="1"/>
  <c r="L21" i="33" s="1"/>
  <c r="M21" i="33" s="1"/>
  <c r="N21" i="33" s="1"/>
  <c r="D20" i="33"/>
  <c r="E20" i="33" s="1"/>
  <c r="F20" i="33" s="1"/>
  <c r="G20" i="33" s="1"/>
  <c r="H20" i="33" s="1"/>
  <c r="I20" i="33" s="1"/>
  <c r="J20" i="33" s="1"/>
  <c r="K20" i="33" s="1"/>
  <c r="L20" i="33" s="1"/>
  <c r="M20" i="33" s="1"/>
  <c r="N20" i="33" s="1"/>
  <c r="D19" i="33"/>
  <c r="D14" i="33"/>
  <c r="E14" i="33" s="1"/>
  <c r="F14" i="33" s="1"/>
  <c r="G14" i="33" s="1"/>
  <c r="H14" i="33" s="1"/>
  <c r="I14" i="33" s="1"/>
  <c r="J14" i="33" s="1"/>
  <c r="K14" i="33" s="1"/>
  <c r="L14" i="33" s="1"/>
  <c r="M14" i="33" s="1"/>
  <c r="N14" i="33" s="1"/>
  <c r="D13" i="33"/>
  <c r="E13" i="33" s="1"/>
  <c r="F13" i="33" s="1"/>
  <c r="G13" i="33" s="1"/>
  <c r="H13" i="33" s="1"/>
  <c r="I13" i="33" s="1"/>
  <c r="J13" i="33" s="1"/>
  <c r="K13" i="33" s="1"/>
  <c r="L13" i="33" s="1"/>
  <c r="M13" i="33" s="1"/>
  <c r="N13" i="33" s="1"/>
  <c r="D12" i="33"/>
  <c r="E12" i="33" s="1"/>
  <c r="D11" i="33"/>
  <c r="E11" i="33" s="1"/>
  <c r="F11" i="33" s="1"/>
  <c r="G11" i="33" s="1"/>
  <c r="H11" i="33" s="1"/>
  <c r="I11" i="33" s="1"/>
  <c r="J11" i="33" s="1"/>
  <c r="K11" i="33" s="1"/>
  <c r="L11" i="33" s="1"/>
  <c r="M11" i="33" s="1"/>
  <c r="N11" i="33" s="1"/>
  <c r="D10" i="33"/>
  <c r="E10" i="33" s="1"/>
  <c r="F10" i="33" s="1"/>
  <c r="G10" i="33" s="1"/>
  <c r="H10" i="33" s="1"/>
  <c r="I10" i="33" s="1"/>
  <c r="J10" i="33" s="1"/>
  <c r="K10" i="33" s="1"/>
  <c r="L10" i="33" s="1"/>
  <c r="M10" i="33" s="1"/>
  <c r="N10" i="33" s="1"/>
  <c r="D9" i="33"/>
  <c r="E9" i="33" s="1"/>
  <c r="F9" i="33" s="1"/>
  <c r="D8" i="33"/>
  <c r="E8" i="33" s="1"/>
  <c r="F8" i="33" s="1"/>
  <c r="G8" i="33" s="1"/>
  <c r="H8" i="33" s="1"/>
  <c r="I8" i="33" s="1"/>
  <c r="J8" i="33" s="1"/>
  <c r="K8" i="33" s="1"/>
  <c r="L8" i="33" s="1"/>
  <c r="M8" i="33" s="1"/>
  <c r="N8" i="33" s="1"/>
  <c r="D7" i="33"/>
  <c r="E7" i="33" s="1"/>
  <c r="F7" i="33" s="1"/>
  <c r="D6" i="33"/>
  <c r="E6" i="33" s="1"/>
  <c r="F6" i="33" s="1"/>
  <c r="G6" i="33" s="1"/>
  <c r="H6" i="33" s="1"/>
  <c r="I6" i="33" s="1"/>
  <c r="J6" i="33" s="1"/>
  <c r="K6" i="33" s="1"/>
  <c r="L6" i="33" s="1"/>
  <c r="M6" i="33" s="1"/>
  <c r="N6" i="33" s="1"/>
  <c r="D5" i="33"/>
  <c r="E5" i="33" s="1"/>
  <c r="F5" i="33" s="1"/>
  <c r="G5" i="33" s="1"/>
  <c r="D4" i="33"/>
  <c r="E4" i="33" s="1"/>
  <c r="F4" i="33" s="1"/>
  <c r="G4" i="33" s="1"/>
  <c r="H4" i="33" s="1"/>
  <c r="I4" i="33" s="1"/>
  <c r="J4" i="33" s="1"/>
  <c r="K4" i="33" s="1"/>
  <c r="L4" i="33" s="1"/>
  <c r="M4" i="33" s="1"/>
  <c r="N4" i="33" s="1"/>
  <c r="C31" i="33"/>
  <c r="O29" i="33"/>
  <c r="C15" i="33"/>
  <c r="O3" i="33"/>
  <c r="D31" i="33" l="1"/>
  <c r="F23" i="34"/>
  <c r="G14" i="34"/>
  <c r="E19" i="33"/>
  <c r="F19" i="33" s="1"/>
  <c r="G19" i="33" s="1"/>
  <c r="G57" i="34"/>
  <c r="C111" i="12"/>
  <c r="F55" i="34"/>
  <c r="G55" i="34" s="1"/>
  <c r="C115" i="12"/>
  <c r="E53" i="34"/>
  <c r="E10" i="36"/>
  <c r="C136" i="9"/>
  <c r="C25" i="4" s="1"/>
  <c r="E6" i="34"/>
  <c r="G6" i="34" s="1"/>
  <c r="E32" i="34"/>
  <c r="F40" i="34"/>
  <c r="F48" i="34" s="1"/>
  <c r="G51" i="34"/>
  <c r="G50" i="34"/>
  <c r="E48" i="34"/>
  <c r="C113" i="12" s="1"/>
  <c r="E12" i="34"/>
  <c r="G12" i="34" s="1"/>
  <c r="G5" i="34"/>
  <c r="G11" i="34"/>
  <c r="G18" i="34"/>
  <c r="G22" i="34"/>
  <c r="G28" i="34"/>
  <c r="G36" i="34"/>
  <c r="G43" i="34"/>
  <c r="G3" i="34"/>
  <c r="G7" i="34"/>
  <c r="G26" i="34"/>
  <c r="G34" i="34"/>
  <c r="F30" i="33"/>
  <c r="G30" i="33" s="1"/>
  <c r="H30" i="33" s="1"/>
  <c r="I30" i="33" s="1"/>
  <c r="J30" i="33" s="1"/>
  <c r="K30" i="33" s="1"/>
  <c r="L30" i="33" s="1"/>
  <c r="M30" i="33" s="1"/>
  <c r="N30" i="33" s="1"/>
  <c r="O28" i="33"/>
  <c r="G27" i="33"/>
  <c r="H27" i="33" s="1"/>
  <c r="I27" i="33" s="1"/>
  <c r="J27" i="33" s="1"/>
  <c r="K27" i="33" s="1"/>
  <c r="L27" i="33" s="1"/>
  <c r="M27" i="33" s="1"/>
  <c r="N27" i="33" s="1"/>
  <c r="G26" i="33"/>
  <c r="H26" i="33" s="1"/>
  <c r="I26" i="33" s="1"/>
  <c r="J26" i="33" s="1"/>
  <c r="K26" i="33" s="1"/>
  <c r="L26" i="33" s="1"/>
  <c r="M26" i="33" s="1"/>
  <c r="N26" i="33" s="1"/>
  <c r="G25" i="33"/>
  <c r="H25" i="33" s="1"/>
  <c r="I25" i="33" s="1"/>
  <c r="J25" i="33" s="1"/>
  <c r="K25" i="33" s="1"/>
  <c r="L25" i="33" s="1"/>
  <c r="M25" i="33" s="1"/>
  <c r="N25" i="33" s="1"/>
  <c r="G24" i="33"/>
  <c r="H24" i="33" s="1"/>
  <c r="I24" i="33" s="1"/>
  <c r="J24" i="33" s="1"/>
  <c r="K24" i="33" s="1"/>
  <c r="L24" i="33" s="1"/>
  <c r="M24" i="33" s="1"/>
  <c r="N24" i="33" s="1"/>
  <c r="O23" i="33"/>
  <c r="F22" i="33"/>
  <c r="G22" i="33" s="1"/>
  <c r="H22" i="33" s="1"/>
  <c r="I22" i="33" s="1"/>
  <c r="J22" i="33" s="1"/>
  <c r="K22" i="33" s="1"/>
  <c r="L22" i="33" s="1"/>
  <c r="M22" i="33" s="1"/>
  <c r="N22" i="33" s="1"/>
  <c r="O21" i="33"/>
  <c r="O20" i="33"/>
  <c r="E31" i="33"/>
  <c r="O14" i="33"/>
  <c r="O13" i="33"/>
  <c r="F12" i="33"/>
  <c r="G12" i="33" s="1"/>
  <c r="H12" i="33" s="1"/>
  <c r="I12" i="33" s="1"/>
  <c r="J12" i="33" s="1"/>
  <c r="K12" i="33" s="1"/>
  <c r="L12" i="33" s="1"/>
  <c r="M12" i="33" s="1"/>
  <c r="N12" i="33" s="1"/>
  <c r="O11" i="33"/>
  <c r="O10" i="33"/>
  <c r="G9" i="33"/>
  <c r="H9" i="33" s="1"/>
  <c r="I9" i="33" s="1"/>
  <c r="J9" i="33" s="1"/>
  <c r="K9" i="33" s="1"/>
  <c r="L9" i="33" s="1"/>
  <c r="M9" i="33" s="1"/>
  <c r="N9" i="33" s="1"/>
  <c r="O8" i="33"/>
  <c r="G7" i="33"/>
  <c r="H7" i="33" s="1"/>
  <c r="I7" i="33" s="1"/>
  <c r="J7" i="33" s="1"/>
  <c r="K7" i="33" s="1"/>
  <c r="L7" i="33" s="1"/>
  <c r="M7" i="33" s="1"/>
  <c r="N7" i="33" s="1"/>
  <c r="O6" i="33"/>
  <c r="H5" i="33"/>
  <c r="E15" i="33"/>
  <c r="D15" i="33"/>
  <c r="O4" i="33"/>
  <c r="F15" i="33" l="1"/>
  <c r="O24" i="33"/>
  <c r="E32" i="3"/>
  <c r="O9" i="33"/>
  <c r="O26" i="33"/>
  <c r="F32" i="34"/>
  <c r="G32" i="34" s="1"/>
  <c r="C114" i="12"/>
  <c r="E59" i="34"/>
  <c r="F31" i="33"/>
  <c r="O25" i="33"/>
  <c r="O27" i="33"/>
  <c r="F53" i="34"/>
  <c r="G53" i="34" s="1"/>
  <c r="C112" i="12"/>
  <c r="O7" i="33"/>
  <c r="G40" i="34"/>
  <c r="G48" i="34"/>
  <c r="G23" i="34"/>
  <c r="E23" i="34"/>
  <c r="O30" i="33"/>
  <c r="O22" i="33"/>
  <c r="H19" i="33"/>
  <c r="G31" i="33"/>
  <c r="G15" i="33"/>
  <c r="O12" i="33"/>
  <c r="I5" i="33"/>
  <c r="H15" i="33"/>
  <c r="E35" i="3" l="1"/>
  <c r="G59" i="34"/>
  <c r="F59" i="34"/>
  <c r="C116" i="12" s="1"/>
  <c r="I19" i="33"/>
  <c r="H31" i="33"/>
  <c r="J5" i="33"/>
  <c r="I15" i="33"/>
  <c r="J19" i="33" l="1"/>
  <c r="I31" i="33"/>
  <c r="K5" i="33"/>
  <c r="J15" i="33"/>
  <c r="K19" i="33" l="1"/>
  <c r="J31" i="33"/>
  <c r="K15" i="33"/>
  <c r="L5" i="33"/>
  <c r="L19" i="33" l="1"/>
  <c r="K31" i="33"/>
  <c r="M5" i="33"/>
  <c r="N5" i="33" s="1"/>
  <c r="L15" i="33"/>
  <c r="M19" i="33" l="1"/>
  <c r="N19" i="33" s="1"/>
  <c r="L31" i="33"/>
  <c r="N15" i="33"/>
  <c r="M15" i="33"/>
  <c r="O5" i="33"/>
  <c r="O15" i="33" s="1"/>
  <c r="M31" i="33" l="1"/>
  <c r="N31" i="33" l="1"/>
  <c r="O19" i="33"/>
  <c r="O31" i="33" s="1"/>
  <c r="C10" i="8" l="1"/>
  <c r="F7" i="7"/>
  <c r="F8" i="7" s="1"/>
  <c r="D7" i="7"/>
  <c r="C7" i="7"/>
  <c r="Y27" i="9"/>
  <c r="V25" i="4" l="1"/>
  <c r="L25" i="4"/>
  <c r="G25" i="4"/>
  <c r="C84" i="9"/>
  <c r="C83" i="9"/>
  <c r="D82" i="9"/>
  <c r="E25" i="5"/>
  <c r="R55" i="3" l="1"/>
  <c r="D14" i="1"/>
  <c r="U32" i="3"/>
  <c r="U57" i="3"/>
  <c r="U55" i="3"/>
  <c r="T57" i="3"/>
  <c r="T55" i="3"/>
  <c r="S57" i="3"/>
  <c r="S55" i="3"/>
  <c r="K32" i="3"/>
  <c r="K57" i="3"/>
  <c r="K55" i="3"/>
  <c r="J57" i="3"/>
  <c r="J55" i="3"/>
  <c r="I57" i="3"/>
  <c r="I55" i="3"/>
  <c r="G37" i="3"/>
  <c r="G36" i="3"/>
  <c r="G28" i="3"/>
  <c r="C14" i="1" s="1"/>
  <c r="G20" i="3"/>
  <c r="G19" i="3"/>
  <c r="G17" i="3"/>
  <c r="G18" i="3" s="1"/>
  <c r="C6" i="1" s="1"/>
  <c r="C16" i="2" s="1"/>
  <c r="G12" i="3"/>
  <c r="F32" i="3"/>
  <c r="F57" i="3"/>
  <c r="F55" i="3"/>
  <c r="E57" i="3"/>
  <c r="E55" i="3"/>
  <c r="D55" i="3"/>
  <c r="G57" i="3" l="1"/>
  <c r="C29" i="1" s="1"/>
  <c r="C25" i="2" s="1"/>
  <c r="G21" i="3"/>
  <c r="C7" i="1" s="1"/>
  <c r="C17" i="2" s="1"/>
  <c r="H29" i="1" l="1"/>
  <c r="H25" i="2" s="1"/>
  <c r="F93" i="20"/>
  <c r="D93" i="20"/>
  <c r="D97" i="20" s="1"/>
  <c r="C93" i="20"/>
  <c r="F94" i="12"/>
  <c r="D94" i="12"/>
  <c r="C94" i="12"/>
  <c r="F94" i="26"/>
  <c r="D94" i="26"/>
  <c r="C94" i="26"/>
  <c r="F94" i="9"/>
  <c r="F98" i="9" s="1"/>
  <c r="D94" i="9"/>
  <c r="C94" i="9"/>
  <c r="F127" i="26"/>
  <c r="D127" i="26"/>
  <c r="C127" i="26"/>
  <c r="F124" i="26"/>
  <c r="D124" i="26"/>
  <c r="C124" i="26"/>
  <c r="F121" i="26"/>
  <c r="D121" i="26"/>
  <c r="C121" i="26"/>
  <c r="F118" i="26"/>
  <c r="D118" i="26"/>
  <c r="C118" i="26"/>
  <c r="F105" i="26"/>
  <c r="F106" i="26" s="1"/>
  <c r="D105" i="26"/>
  <c r="D106" i="26" s="1"/>
  <c r="C105" i="26"/>
  <c r="C106" i="26" s="1"/>
  <c r="F97" i="26"/>
  <c r="D97" i="26"/>
  <c r="F91" i="26"/>
  <c r="D91" i="26"/>
  <c r="F86" i="26"/>
  <c r="D86" i="26"/>
  <c r="C86" i="26"/>
  <c r="F72" i="26"/>
  <c r="D72" i="26"/>
  <c r="F66" i="26"/>
  <c r="D66" i="26"/>
  <c r="F59" i="26"/>
  <c r="D59" i="26"/>
  <c r="F53" i="26"/>
  <c r="D53" i="26"/>
  <c r="F49" i="26"/>
  <c r="D49" i="26"/>
  <c r="C49" i="26"/>
  <c r="F39" i="26"/>
  <c r="D39" i="26"/>
  <c r="C39" i="26"/>
  <c r="F34" i="26"/>
  <c r="D34" i="26"/>
  <c r="C34" i="26"/>
  <c r="F117" i="20"/>
  <c r="F23" i="26"/>
  <c r="F17" i="26"/>
  <c r="F13" i="26"/>
  <c r="F129" i="12"/>
  <c r="AA53" i="3" s="1"/>
  <c r="D129" i="12"/>
  <c r="F126" i="12"/>
  <c r="D126" i="12"/>
  <c r="F123" i="12"/>
  <c r="D123" i="12"/>
  <c r="F120" i="12"/>
  <c r="D120" i="12"/>
  <c r="C120" i="12"/>
  <c r="F105" i="12"/>
  <c r="F106" i="12" s="1"/>
  <c r="D105" i="12"/>
  <c r="D106" i="12" s="1"/>
  <c r="C105" i="12"/>
  <c r="C106" i="12" s="1"/>
  <c r="F97" i="12"/>
  <c r="D97" i="12"/>
  <c r="C97" i="12"/>
  <c r="F91" i="12"/>
  <c r="D91" i="12"/>
  <c r="C91" i="12"/>
  <c r="F86" i="12"/>
  <c r="D86" i="12"/>
  <c r="C86" i="12"/>
  <c r="F72" i="12"/>
  <c r="F66" i="12"/>
  <c r="F59" i="12"/>
  <c r="D59" i="12"/>
  <c r="F53" i="12"/>
  <c r="F49" i="12"/>
  <c r="D49" i="12"/>
  <c r="F39" i="12"/>
  <c r="D39" i="12"/>
  <c r="F34" i="12"/>
  <c r="F35" i="12" s="1"/>
  <c r="D34" i="12"/>
  <c r="D35" i="12" s="1"/>
  <c r="F23" i="12"/>
  <c r="D23" i="12"/>
  <c r="F17" i="12"/>
  <c r="D17" i="12"/>
  <c r="F13" i="12"/>
  <c r="D13" i="12"/>
  <c r="F126" i="20"/>
  <c r="D126" i="20"/>
  <c r="C126" i="20"/>
  <c r="F123" i="20"/>
  <c r="D123" i="20"/>
  <c r="C123" i="20"/>
  <c r="F120" i="20"/>
  <c r="D120" i="20"/>
  <c r="C120" i="20"/>
  <c r="D117" i="20"/>
  <c r="C117" i="20"/>
  <c r="F104" i="20"/>
  <c r="D104" i="20"/>
  <c r="D105" i="20" s="1"/>
  <c r="C104" i="20"/>
  <c r="C105" i="20" s="1"/>
  <c r="F85" i="20"/>
  <c r="D85" i="20"/>
  <c r="D91" i="20" s="1"/>
  <c r="C85" i="20"/>
  <c r="F71" i="20"/>
  <c r="D71" i="20"/>
  <c r="F65" i="20"/>
  <c r="D65" i="20"/>
  <c r="F58" i="20"/>
  <c r="D58" i="20"/>
  <c r="F52" i="20"/>
  <c r="D52" i="20"/>
  <c r="F48" i="20"/>
  <c r="D48" i="20"/>
  <c r="C48" i="20"/>
  <c r="F38" i="20"/>
  <c r="D38" i="20"/>
  <c r="C38" i="20"/>
  <c r="F33" i="20"/>
  <c r="D33" i="20"/>
  <c r="C33" i="20"/>
  <c r="F26" i="20"/>
  <c r="D26" i="20"/>
  <c r="C26" i="20"/>
  <c r="F23" i="20"/>
  <c r="F17" i="20"/>
  <c r="F13" i="20"/>
  <c r="F127" i="9"/>
  <c r="F124" i="9"/>
  <c r="F121" i="9"/>
  <c r="F118" i="9"/>
  <c r="F105" i="9"/>
  <c r="F106" i="9" s="1"/>
  <c r="F91" i="9"/>
  <c r="F72" i="9"/>
  <c r="D72" i="9"/>
  <c r="F53" i="9"/>
  <c r="D53" i="9"/>
  <c r="F49" i="9"/>
  <c r="D49" i="9"/>
  <c r="F81" i="9"/>
  <c r="Q5" i="3" s="1"/>
  <c r="F80" i="9"/>
  <c r="Q4" i="3" s="1"/>
  <c r="D127" i="9"/>
  <c r="C105" i="9"/>
  <c r="D105" i="9"/>
  <c r="D106" i="9" s="1"/>
  <c r="F85" i="9"/>
  <c r="F84" i="9"/>
  <c r="Q8" i="3" s="1"/>
  <c r="F83" i="9"/>
  <c r="Q7" i="3" s="1"/>
  <c r="F82" i="9"/>
  <c r="Q6" i="3" s="1"/>
  <c r="D85" i="9"/>
  <c r="H9" i="3" s="1"/>
  <c r="D84" i="9"/>
  <c r="D83" i="9"/>
  <c r="F14" i="7"/>
  <c r="D14" i="7"/>
  <c r="D64" i="9" s="1"/>
  <c r="F62" i="9"/>
  <c r="H29" i="5"/>
  <c r="H12" i="5"/>
  <c r="H8" i="5"/>
  <c r="D92" i="26" l="1"/>
  <c r="Z15" i="3"/>
  <c r="AA11" i="3"/>
  <c r="Z21" i="3"/>
  <c r="AA21" i="3" s="1"/>
  <c r="AA19" i="3"/>
  <c r="P42" i="3"/>
  <c r="P48" i="3"/>
  <c r="Q46" i="3"/>
  <c r="E18" i="1" s="1"/>
  <c r="F92" i="26"/>
  <c r="P15" i="3"/>
  <c r="P16" i="3" s="1"/>
  <c r="P45" i="3"/>
  <c r="Q43" i="3"/>
  <c r="P51" i="3"/>
  <c r="Q49" i="3"/>
  <c r="E21" i="1" s="1"/>
  <c r="P21" i="3"/>
  <c r="Q53" i="3"/>
  <c r="E25" i="1" s="1"/>
  <c r="O15" i="3"/>
  <c r="Q11" i="3"/>
  <c r="O21" i="3"/>
  <c r="Q19" i="3"/>
  <c r="O42" i="3"/>
  <c r="Q31" i="3"/>
  <c r="F105" i="20"/>
  <c r="N29" i="3"/>
  <c r="N48" i="3"/>
  <c r="Q47" i="3"/>
  <c r="E19" i="1" s="1"/>
  <c r="F97" i="20"/>
  <c r="F91" i="20"/>
  <c r="Q9" i="3"/>
  <c r="N45" i="3"/>
  <c r="Q44" i="3"/>
  <c r="N51" i="3"/>
  <c r="Q50" i="3"/>
  <c r="E22" i="1" s="1"/>
  <c r="N42" i="3"/>
  <c r="Q41" i="3"/>
  <c r="H13" i="5"/>
  <c r="F79" i="9" s="1"/>
  <c r="D18" i="12"/>
  <c r="F18" i="12"/>
  <c r="D16" i="7"/>
  <c r="F61" i="9"/>
  <c r="F16" i="7"/>
  <c r="D61" i="9"/>
  <c r="D35" i="26"/>
  <c r="D60" i="26" s="1"/>
  <c r="F35" i="26"/>
  <c r="F60" i="26" s="1"/>
  <c r="F66" i="9"/>
  <c r="F98" i="26"/>
  <c r="F18" i="26"/>
  <c r="D98" i="26"/>
  <c r="D128" i="26" s="1"/>
  <c r="D133" i="26" s="1"/>
  <c r="F60" i="12"/>
  <c r="F92" i="12"/>
  <c r="D92" i="12"/>
  <c r="F98" i="12"/>
  <c r="D98" i="12"/>
  <c r="F18" i="20"/>
  <c r="C34" i="20"/>
  <c r="F34" i="20"/>
  <c r="F59" i="20" s="1"/>
  <c r="D34" i="20"/>
  <c r="D59" i="20" s="1"/>
  <c r="D127" i="20"/>
  <c r="D132" i="20" s="1"/>
  <c r="D62" i="9"/>
  <c r="Q48" i="3" l="1"/>
  <c r="Z30" i="3"/>
  <c r="AA30" i="3" s="1"/>
  <c r="AA23" i="3"/>
  <c r="Z18" i="3"/>
  <c r="AA17" i="3"/>
  <c r="Z16" i="3"/>
  <c r="AA15" i="3"/>
  <c r="Z42" i="3"/>
  <c r="AA42" i="3" s="1"/>
  <c r="AA31" i="3"/>
  <c r="F128" i="26"/>
  <c r="P30" i="3"/>
  <c r="Q51" i="3"/>
  <c r="Q45" i="3"/>
  <c r="E17" i="1" s="1"/>
  <c r="O18" i="3"/>
  <c r="O22" i="3" s="1"/>
  <c r="P18" i="3"/>
  <c r="P22" i="3" s="1"/>
  <c r="F130" i="12"/>
  <c r="Q21" i="3"/>
  <c r="E7" i="1" s="1"/>
  <c r="O16" i="3"/>
  <c r="Q15" i="3"/>
  <c r="E4" i="1" s="1"/>
  <c r="Q42" i="3"/>
  <c r="E16" i="1" s="1"/>
  <c r="F127" i="20"/>
  <c r="F132" i="20" s="1"/>
  <c r="N18" i="3"/>
  <c r="Q17" i="3"/>
  <c r="N30" i="3"/>
  <c r="Q29" i="3"/>
  <c r="F86" i="9"/>
  <c r="F92" i="9" s="1"/>
  <c r="F128" i="9" s="1"/>
  <c r="F134" i="9" s="1"/>
  <c r="D130" i="12"/>
  <c r="D135" i="12" s="1"/>
  <c r="H34" i="5"/>
  <c r="F73" i="12"/>
  <c r="F77" i="12" s="1"/>
  <c r="F73" i="26"/>
  <c r="F77" i="26" s="1"/>
  <c r="F72" i="20"/>
  <c r="F76" i="20" s="1"/>
  <c r="P56" i="3" l="1"/>
  <c r="AA16" i="3"/>
  <c r="Z22" i="3"/>
  <c r="AA22" i="3" s="1"/>
  <c r="AA18" i="3"/>
  <c r="F133" i="26"/>
  <c r="F135" i="12"/>
  <c r="Q55" i="3"/>
  <c r="E27" i="1" s="1"/>
  <c r="E12" i="2" s="1"/>
  <c r="E13" i="2" s="1"/>
  <c r="O30" i="3"/>
  <c r="Q30" i="3" s="1"/>
  <c r="Q23" i="3"/>
  <c r="E9" i="1" s="1"/>
  <c r="Q57" i="3"/>
  <c r="E29" i="1" s="1"/>
  <c r="N22" i="3"/>
  <c r="Q22" i="3" s="1"/>
  <c r="Q18" i="3"/>
  <c r="E6" i="1" s="1"/>
  <c r="N10" i="3"/>
  <c r="Q3" i="3"/>
  <c r="Z72" i="9"/>
  <c r="Y72" i="9"/>
  <c r="X72" i="9"/>
  <c r="W72" i="9"/>
  <c r="V72" i="9"/>
  <c r="U72" i="9"/>
  <c r="T72" i="9"/>
  <c r="S72" i="9"/>
  <c r="R72" i="9"/>
  <c r="Q72" i="9"/>
  <c r="P72" i="9"/>
  <c r="O72" i="9"/>
  <c r="N72" i="9"/>
  <c r="M72" i="9"/>
  <c r="L72" i="9"/>
  <c r="K72" i="9"/>
  <c r="J72" i="9"/>
  <c r="Z66" i="9"/>
  <c r="Y66" i="9"/>
  <c r="X66" i="9"/>
  <c r="W66" i="9"/>
  <c r="V66" i="9"/>
  <c r="U66" i="9"/>
  <c r="T66" i="9"/>
  <c r="S66" i="9"/>
  <c r="R66" i="9"/>
  <c r="Q66" i="9"/>
  <c r="P66" i="9"/>
  <c r="O66" i="9"/>
  <c r="N66" i="9"/>
  <c r="M66" i="9"/>
  <c r="L66" i="9"/>
  <c r="K66" i="9"/>
  <c r="J66" i="9"/>
  <c r="I66" i="9"/>
  <c r="Z59" i="9"/>
  <c r="Y59" i="9"/>
  <c r="X59" i="9"/>
  <c r="W59" i="9"/>
  <c r="V59" i="9"/>
  <c r="U59" i="9"/>
  <c r="T59" i="9"/>
  <c r="S59" i="9"/>
  <c r="R59" i="9"/>
  <c r="Q59" i="9"/>
  <c r="P59" i="9"/>
  <c r="O59" i="9"/>
  <c r="N59" i="9"/>
  <c r="M59" i="9"/>
  <c r="L59" i="9"/>
  <c r="K59" i="9"/>
  <c r="J59" i="9"/>
  <c r="Z53" i="9"/>
  <c r="Y53" i="9"/>
  <c r="X53" i="9"/>
  <c r="W53" i="9"/>
  <c r="V53" i="9"/>
  <c r="U53" i="9"/>
  <c r="T53" i="9"/>
  <c r="S53" i="9"/>
  <c r="R53" i="9"/>
  <c r="Q53" i="9"/>
  <c r="P53" i="9"/>
  <c r="O53" i="9"/>
  <c r="N53" i="9"/>
  <c r="M53" i="9"/>
  <c r="L53" i="9"/>
  <c r="K53" i="9"/>
  <c r="J53" i="9"/>
  <c r="Z49" i="9"/>
  <c r="Y49" i="9"/>
  <c r="W49" i="9"/>
  <c r="V49" i="9"/>
  <c r="U49" i="9"/>
  <c r="T49" i="9"/>
  <c r="S49" i="9"/>
  <c r="R49" i="9"/>
  <c r="Q49" i="9"/>
  <c r="P49" i="9"/>
  <c r="O49" i="9"/>
  <c r="N49" i="9"/>
  <c r="M49" i="9"/>
  <c r="L49" i="9"/>
  <c r="K49" i="9"/>
  <c r="J49" i="9"/>
  <c r="I49" i="9"/>
  <c r="Z39" i="9"/>
  <c r="Y39" i="9"/>
  <c r="X39" i="9"/>
  <c r="X49" i="9" s="1"/>
  <c r="W39" i="9"/>
  <c r="V39" i="9"/>
  <c r="U39" i="9"/>
  <c r="T39" i="9"/>
  <c r="S39" i="9"/>
  <c r="R39" i="9"/>
  <c r="Q39" i="9"/>
  <c r="P39" i="9"/>
  <c r="O39" i="9"/>
  <c r="N39" i="9"/>
  <c r="M39" i="9"/>
  <c r="L39" i="9"/>
  <c r="K39" i="9"/>
  <c r="J39" i="9"/>
  <c r="Z34" i="9"/>
  <c r="Y34" i="9"/>
  <c r="Y35" i="9" s="1"/>
  <c r="X34" i="9"/>
  <c r="W34" i="9"/>
  <c r="V34" i="9"/>
  <c r="U34" i="9"/>
  <c r="T34" i="9"/>
  <c r="S34" i="9"/>
  <c r="R34" i="9"/>
  <c r="Q34" i="9"/>
  <c r="P34" i="9"/>
  <c r="O34" i="9"/>
  <c r="N34" i="9"/>
  <c r="M34" i="9"/>
  <c r="L34" i="9"/>
  <c r="K34" i="9"/>
  <c r="J34" i="9"/>
  <c r="Z27" i="9"/>
  <c r="X27" i="9"/>
  <c r="W27" i="9"/>
  <c r="V27" i="9"/>
  <c r="U27" i="9"/>
  <c r="T27" i="9"/>
  <c r="S27" i="9"/>
  <c r="R27" i="9"/>
  <c r="Q27" i="9"/>
  <c r="P27" i="9"/>
  <c r="O27" i="9"/>
  <c r="N27" i="9"/>
  <c r="M27" i="9"/>
  <c r="L27" i="9"/>
  <c r="K27" i="9"/>
  <c r="J27" i="9"/>
  <c r="Z24" i="9"/>
  <c r="Y24" i="9"/>
  <c r="X24" i="9"/>
  <c r="W24" i="9"/>
  <c r="V24" i="9"/>
  <c r="U24" i="9"/>
  <c r="T24" i="9"/>
  <c r="S24" i="9"/>
  <c r="R24" i="9"/>
  <c r="Q24" i="9"/>
  <c r="P24" i="9"/>
  <c r="O24" i="9"/>
  <c r="N24" i="9"/>
  <c r="M24" i="9"/>
  <c r="L24" i="9"/>
  <c r="AA4" i="4" s="1"/>
  <c r="K24" i="9"/>
  <c r="Q4" i="4" s="1"/>
  <c r="J4" i="1" s="1"/>
  <c r="J24" i="9"/>
  <c r="Z18" i="9"/>
  <c r="Y18" i="9"/>
  <c r="X18" i="9"/>
  <c r="W18" i="9"/>
  <c r="V18" i="9"/>
  <c r="U18" i="9"/>
  <c r="T18" i="9"/>
  <c r="S18" i="9"/>
  <c r="R18" i="9"/>
  <c r="Q18" i="9"/>
  <c r="P18" i="9"/>
  <c r="O18" i="9"/>
  <c r="N18" i="9"/>
  <c r="M18" i="9"/>
  <c r="L18" i="9"/>
  <c r="K18" i="9"/>
  <c r="J18" i="9"/>
  <c r="AA75" i="9"/>
  <c r="C75" i="9" s="1"/>
  <c r="AA76" i="9"/>
  <c r="AA74" i="9"/>
  <c r="C74" i="9" s="1"/>
  <c r="C20" i="4" s="1"/>
  <c r="AA71" i="9"/>
  <c r="C71" i="9" s="1"/>
  <c r="AA70" i="9"/>
  <c r="C70" i="9" s="1"/>
  <c r="AA69" i="9"/>
  <c r="AA65" i="9"/>
  <c r="C65" i="9" s="1"/>
  <c r="AA64" i="9"/>
  <c r="C64" i="9" s="1"/>
  <c r="AA63" i="9"/>
  <c r="AA62" i="9"/>
  <c r="C62" i="9" s="1"/>
  <c r="AA58" i="9"/>
  <c r="C58" i="9" s="1"/>
  <c r="AA57" i="9"/>
  <c r="C57" i="9" s="1"/>
  <c r="AA56" i="9"/>
  <c r="C56" i="9" s="1"/>
  <c r="AA55" i="9"/>
  <c r="C55" i="9" s="1"/>
  <c r="AA54" i="9"/>
  <c r="C54" i="9" s="1"/>
  <c r="AA52" i="9"/>
  <c r="C52" i="9" s="1"/>
  <c r="AA51" i="9"/>
  <c r="C51" i="9" s="1"/>
  <c r="AA50" i="9"/>
  <c r="C50" i="9" s="1"/>
  <c r="AA48" i="9"/>
  <c r="C48" i="9" s="1"/>
  <c r="AA47" i="9"/>
  <c r="C47" i="9" s="1"/>
  <c r="AA46" i="9"/>
  <c r="C46" i="9" s="1"/>
  <c r="AA45" i="9"/>
  <c r="C45" i="9" s="1"/>
  <c r="AA44" i="9"/>
  <c r="C44" i="9" s="1"/>
  <c r="AA43" i="9"/>
  <c r="C43" i="9" s="1"/>
  <c r="AA42" i="9"/>
  <c r="C42" i="9" s="1"/>
  <c r="AA41" i="9"/>
  <c r="C41" i="9" s="1"/>
  <c r="AA40" i="9"/>
  <c r="C40" i="9" s="1"/>
  <c r="AA38" i="9"/>
  <c r="C38" i="9" s="1"/>
  <c r="AA37" i="9"/>
  <c r="C37" i="9" s="1"/>
  <c r="AA36" i="9"/>
  <c r="C36" i="9" s="1"/>
  <c r="AA33" i="9"/>
  <c r="C33" i="9" s="1"/>
  <c r="AA32" i="9"/>
  <c r="C32" i="9" s="1"/>
  <c r="AA31" i="9"/>
  <c r="C31" i="9" s="1"/>
  <c r="AA30" i="9"/>
  <c r="C30" i="9" s="1"/>
  <c r="AA29" i="9"/>
  <c r="C29" i="9" s="1"/>
  <c r="AA28" i="9"/>
  <c r="C28" i="9" s="1"/>
  <c r="AA26" i="9"/>
  <c r="C26" i="9" s="1"/>
  <c r="AA25" i="9"/>
  <c r="C25" i="9" s="1"/>
  <c r="AA23" i="9"/>
  <c r="C23" i="9" s="1"/>
  <c r="AA22" i="9"/>
  <c r="C22" i="9" s="1"/>
  <c r="AA21" i="9"/>
  <c r="C21" i="9" s="1"/>
  <c r="AA20" i="9"/>
  <c r="C20" i="9" s="1"/>
  <c r="AA17" i="9"/>
  <c r="C17" i="9" s="1"/>
  <c r="AA16" i="9"/>
  <c r="C16" i="9" s="1"/>
  <c r="AA15" i="9"/>
  <c r="C15" i="9" s="1"/>
  <c r="AA13" i="9"/>
  <c r="C13" i="9" s="1"/>
  <c r="AA12" i="9"/>
  <c r="C12" i="9" s="1"/>
  <c r="AA11" i="9"/>
  <c r="C11" i="9" s="1"/>
  <c r="AA10" i="9"/>
  <c r="C10" i="9" s="1"/>
  <c r="AA9" i="9"/>
  <c r="C9" i="9" s="1"/>
  <c r="AA8" i="9"/>
  <c r="C8" i="9" s="1"/>
  <c r="AA7" i="9"/>
  <c r="C7" i="9" s="1"/>
  <c r="AA6" i="9"/>
  <c r="C6" i="9" s="1"/>
  <c r="AA5" i="9"/>
  <c r="C5" i="9" s="1"/>
  <c r="AA4" i="9"/>
  <c r="Z14" i="9"/>
  <c r="Y14" i="9"/>
  <c r="X14" i="9"/>
  <c r="W14" i="9"/>
  <c r="V14" i="9"/>
  <c r="U14" i="9"/>
  <c r="T14" i="9"/>
  <c r="S14" i="9"/>
  <c r="R14" i="9"/>
  <c r="Q14" i="9"/>
  <c r="P14" i="9"/>
  <c r="O14" i="9"/>
  <c r="N14" i="9"/>
  <c r="M14" i="9"/>
  <c r="L14" i="9"/>
  <c r="K14" i="9"/>
  <c r="J14" i="9"/>
  <c r="K68" i="9"/>
  <c r="Q12" i="4" s="1"/>
  <c r="J12" i="1" s="1"/>
  <c r="K67" i="9"/>
  <c r="C85" i="9"/>
  <c r="C82" i="9"/>
  <c r="F29" i="5"/>
  <c r="D81" i="9"/>
  <c r="F22" i="5"/>
  <c r="D80" i="9" s="1"/>
  <c r="F12" i="5"/>
  <c r="E12" i="5"/>
  <c r="F8" i="5"/>
  <c r="F13" i="5" l="1"/>
  <c r="J29" i="1"/>
  <c r="J25" i="2" s="1"/>
  <c r="E25" i="2"/>
  <c r="Z56" i="3"/>
  <c r="Q52" i="3"/>
  <c r="E26" i="1" s="1"/>
  <c r="P58" i="3"/>
  <c r="O56" i="3"/>
  <c r="O58" i="3" s="1"/>
  <c r="N16" i="3"/>
  <c r="Q10" i="3"/>
  <c r="E3" i="1" s="1"/>
  <c r="E3" i="2" s="1"/>
  <c r="Q11" i="4"/>
  <c r="J11" i="1" s="1"/>
  <c r="M16" i="4"/>
  <c r="Q16" i="4" s="1"/>
  <c r="AA61" i="9"/>
  <c r="C61" i="9" s="1"/>
  <c r="F34" i="5"/>
  <c r="D79" i="9"/>
  <c r="D86" i="9" s="1"/>
  <c r="J19" i="9"/>
  <c r="L19" i="9"/>
  <c r="N19" i="9"/>
  <c r="P19" i="9"/>
  <c r="R19" i="9"/>
  <c r="T19" i="9"/>
  <c r="V19" i="9"/>
  <c r="W19" i="9"/>
  <c r="X19" i="9"/>
  <c r="Z19" i="9"/>
  <c r="M35" i="9"/>
  <c r="M60" i="9" s="1"/>
  <c r="O35" i="9"/>
  <c r="O60" i="9" s="1"/>
  <c r="Q35" i="9"/>
  <c r="Q60" i="9" s="1"/>
  <c r="S35" i="9"/>
  <c r="S60" i="9" s="1"/>
  <c r="U35" i="9"/>
  <c r="U60" i="9" s="1"/>
  <c r="Y60" i="9"/>
  <c r="J35" i="9"/>
  <c r="J60" i="9" s="1"/>
  <c r="L35" i="9"/>
  <c r="L60" i="9" s="1"/>
  <c r="AA5" i="4" s="1"/>
  <c r="N35" i="9"/>
  <c r="N60" i="9" s="1"/>
  <c r="P35" i="9"/>
  <c r="P60" i="9" s="1"/>
  <c r="R35" i="9"/>
  <c r="R60" i="9" s="1"/>
  <c r="T35" i="9"/>
  <c r="T60" i="9" s="1"/>
  <c r="V35" i="9"/>
  <c r="V60" i="9" s="1"/>
  <c r="W35" i="9"/>
  <c r="W60" i="9" s="1"/>
  <c r="X35" i="9"/>
  <c r="X60" i="9" s="1"/>
  <c r="Z35" i="9"/>
  <c r="Z60" i="9" s="1"/>
  <c r="K19" i="9"/>
  <c r="M19" i="9"/>
  <c r="O19" i="9"/>
  <c r="Q19" i="9"/>
  <c r="S19" i="9"/>
  <c r="U19" i="9"/>
  <c r="Y19" i="9"/>
  <c r="K35" i="9"/>
  <c r="K60" i="9" s="1"/>
  <c r="Q5" i="4" s="1"/>
  <c r="J5" i="1" s="1"/>
  <c r="AA66" i="9"/>
  <c r="C66" i="9" s="1"/>
  <c r="Z58" i="3" l="1"/>
  <c r="AA58" i="3" s="1"/>
  <c r="AA56" i="3"/>
  <c r="N56" i="3"/>
  <c r="Q16" i="3"/>
  <c r="W10" i="4"/>
  <c r="AA3" i="4"/>
  <c r="M10" i="4"/>
  <c r="Q3" i="4"/>
  <c r="J3" i="1" s="1"/>
  <c r="Q73" i="9"/>
  <c r="Q77" i="9" s="1"/>
  <c r="K73" i="9"/>
  <c r="K77" i="9" s="1"/>
  <c r="N58" i="3" l="1"/>
  <c r="Q58" i="3" s="1"/>
  <c r="Q56" i="3"/>
  <c r="AA10" i="4"/>
  <c r="Q10" i="4"/>
  <c r="M19" i="4"/>
  <c r="D98" i="9"/>
  <c r="C97" i="9"/>
  <c r="C98" i="9" s="1"/>
  <c r="M22" i="4" l="1"/>
  <c r="Q19" i="4"/>
  <c r="Q22" i="4" s="1"/>
  <c r="C11" i="3"/>
  <c r="G11" i="3" s="1"/>
  <c r="C14" i="3"/>
  <c r="G14" i="3" s="1"/>
  <c r="C13" i="3"/>
  <c r="G13" i="3" s="1"/>
  <c r="C6" i="3"/>
  <c r="G6" i="3" s="1"/>
  <c r="H8" i="3"/>
  <c r="L8" i="3" s="1"/>
  <c r="H7" i="3"/>
  <c r="L7" i="3" s="1"/>
  <c r="H13" i="3"/>
  <c r="L13" i="3" s="1"/>
  <c r="D66" i="9"/>
  <c r="F59" i="9"/>
  <c r="D59" i="9"/>
  <c r="F39" i="9"/>
  <c r="D39" i="9"/>
  <c r="F18" i="9"/>
  <c r="F14" i="9"/>
  <c r="D14" i="9"/>
  <c r="D18" i="9"/>
  <c r="S42" i="3"/>
  <c r="D13" i="26"/>
  <c r="D13" i="20"/>
  <c r="D17" i="20"/>
  <c r="D23" i="26"/>
  <c r="D23" i="20"/>
  <c r="J4" i="4"/>
  <c r="D53" i="12"/>
  <c r="D24" i="9"/>
  <c r="H4" i="4" s="1"/>
  <c r="D27" i="9"/>
  <c r="D34" i="9"/>
  <c r="H18" i="4"/>
  <c r="H17" i="4"/>
  <c r="H12" i="4"/>
  <c r="H11" i="4"/>
  <c r="H9" i="4"/>
  <c r="H7" i="4"/>
  <c r="H6" i="4"/>
  <c r="K42" i="3"/>
  <c r="J38" i="3"/>
  <c r="H31" i="3"/>
  <c r="L31" i="3" s="1"/>
  <c r="H33" i="3"/>
  <c r="L33" i="3" s="1"/>
  <c r="H34" i="3"/>
  <c r="L34" i="3" s="1"/>
  <c r="H38" i="3"/>
  <c r="H40" i="3"/>
  <c r="L40" i="3" s="1"/>
  <c r="H41" i="3"/>
  <c r="L41" i="3" s="1"/>
  <c r="D91" i="9"/>
  <c r="H15" i="3" s="1"/>
  <c r="H24" i="3"/>
  <c r="L24" i="3" s="1"/>
  <c r="D10" i="1" s="1"/>
  <c r="H25" i="3"/>
  <c r="H26" i="3"/>
  <c r="L26" i="3" s="1"/>
  <c r="D12" i="1" s="1"/>
  <c r="H27" i="3"/>
  <c r="L27" i="3" s="1"/>
  <c r="D13" i="1" s="1"/>
  <c r="H43" i="3"/>
  <c r="L43" i="3" s="1"/>
  <c r="H55" i="3"/>
  <c r="U4" i="4"/>
  <c r="S4" i="4"/>
  <c r="T4" i="4"/>
  <c r="R4" i="4"/>
  <c r="J4" i="2" s="1"/>
  <c r="F27" i="9"/>
  <c r="F34" i="9"/>
  <c r="R6" i="4"/>
  <c r="J6" i="2" s="1"/>
  <c r="R7" i="4"/>
  <c r="J7" i="2" s="1"/>
  <c r="R9" i="4"/>
  <c r="J9" i="2" s="1"/>
  <c r="R11" i="4"/>
  <c r="J16" i="2" s="1"/>
  <c r="R12" i="4"/>
  <c r="J17" i="2" s="1"/>
  <c r="R15" i="4"/>
  <c r="J20" i="2" s="1"/>
  <c r="R18" i="4"/>
  <c r="J24" i="2" s="1"/>
  <c r="R20" i="4"/>
  <c r="J23" i="2" s="1"/>
  <c r="T20" i="4"/>
  <c r="T17" i="4"/>
  <c r="T12" i="4"/>
  <c r="T13" i="4"/>
  <c r="T14" i="4"/>
  <c r="T15" i="4"/>
  <c r="T11" i="4"/>
  <c r="T6" i="4"/>
  <c r="T7" i="4"/>
  <c r="T8" i="4"/>
  <c r="T9" i="4"/>
  <c r="S20" i="4"/>
  <c r="S17" i="4"/>
  <c r="S12" i="4"/>
  <c r="S13" i="4"/>
  <c r="S14" i="4"/>
  <c r="S15" i="4"/>
  <c r="S11" i="4"/>
  <c r="S6" i="4"/>
  <c r="S7" i="4"/>
  <c r="S8" i="4"/>
  <c r="S9" i="4"/>
  <c r="R21" i="4"/>
  <c r="V21" i="4" s="1"/>
  <c r="R17" i="4"/>
  <c r="J11" i="2" s="1"/>
  <c r="J13" i="2" s="1"/>
  <c r="R13" i="4"/>
  <c r="J18" i="2" s="1"/>
  <c r="R14" i="4"/>
  <c r="J19" i="2" s="1"/>
  <c r="R8" i="4"/>
  <c r="J8" i="2" s="1"/>
  <c r="H15" i="4"/>
  <c r="H20" i="4"/>
  <c r="J20" i="4"/>
  <c r="J17" i="4"/>
  <c r="J15" i="4"/>
  <c r="J14" i="4"/>
  <c r="J13" i="4"/>
  <c r="J12" i="4"/>
  <c r="J11" i="4"/>
  <c r="J9" i="4"/>
  <c r="J8" i="4"/>
  <c r="J7" i="4"/>
  <c r="J6" i="4"/>
  <c r="I20" i="4"/>
  <c r="I17" i="4"/>
  <c r="I15" i="4"/>
  <c r="I14" i="4"/>
  <c r="I13" i="4"/>
  <c r="I12" i="4"/>
  <c r="I11" i="4"/>
  <c r="I9" i="4"/>
  <c r="I8" i="4"/>
  <c r="I7" i="4"/>
  <c r="I6" i="4"/>
  <c r="H21" i="4"/>
  <c r="L21" i="4" s="1"/>
  <c r="H14" i="4"/>
  <c r="H13" i="4"/>
  <c r="H8" i="4"/>
  <c r="R53" i="3"/>
  <c r="U42" i="3"/>
  <c r="T38" i="3"/>
  <c r="R24" i="3"/>
  <c r="R25" i="3"/>
  <c r="R26" i="3"/>
  <c r="R27" i="3"/>
  <c r="R33" i="3"/>
  <c r="V33" i="3" s="1"/>
  <c r="R34" i="3"/>
  <c r="V34" i="3" s="1"/>
  <c r="R38" i="3"/>
  <c r="R40" i="3"/>
  <c r="V40" i="3" s="1"/>
  <c r="R41" i="3"/>
  <c r="V41" i="3" s="1"/>
  <c r="R32" i="3"/>
  <c r="R11" i="3"/>
  <c r="V17" i="3"/>
  <c r="V19" i="3"/>
  <c r="R4" i="3"/>
  <c r="V4" i="3" s="1"/>
  <c r="R5" i="3"/>
  <c r="V5" i="3" s="1"/>
  <c r="R6" i="3"/>
  <c r="V6" i="3" s="1"/>
  <c r="R8" i="3"/>
  <c r="V8" i="3" s="1"/>
  <c r="R13" i="3"/>
  <c r="V13" i="3" s="1"/>
  <c r="R14" i="3"/>
  <c r="V14" i="3" s="1"/>
  <c r="R3" i="3"/>
  <c r="T15" i="3"/>
  <c r="T10" i="3"/>
  <c r="T21" i="3"/>
  <c r="T22" i="3" s="1"/>
  <c r="T30" i="3"/>
  <c r="T45" i="3"/>
  <c r="T48" i="3"/>
  <c r="T51" i="3"/>
  <c r="R52" i="3"/>
  <c r="R50" i="3"/>
  <c r="R49" i="3"/>
  <c r="C50" i="3"/>
  <c r="G50" i="3" s="1"/>
  <c r="C22" i="1" s="1"/>
  <c r="C21" i="2" s="1"/>
  <c r="R47" i="3"/>
  <c r="R46" i="3"/>
  <c r="R44" i="3"/>
  <c r="V44" i="3" s="1"/>
  <c r="R43" i="3"/>
  <c r="R35" i="3"/>
  <c r="R39" i="3"/>
  <c r="V39" i="3" s="1"/>
  <c r="R31" i="3"/>
  <c r="R23" i="3"/>
  <c r="R21" i="3"/>
  <c r="E17" i="2" s="1"/>
  <c r="R18" i="3"/>
  <c r="R7" i="3"/>
  <c r="V7" i="3" s="1"/>
  <c r="R9" i="3"/>
  <c r="V9" i="3" s="1"/>
  <c r="H4" i="3"/>
  <c r="L4" i="3" s="1"/>
  <c r="H5" i="3"/>
  <c r="L5" i="3" s="1"/>
  <c r="H6" i="3"/>
  <c r="L6" i="3" s="1"/>
  <c r="L9" i="3"/>
  <c r="H14" i="3"/>
  <c r="L14" i="3" s="1"/>
  <c r="H11" i="3"/>
  <c r="L11" i="3" s="1"/>
  <c r="L17" i="3"/>
  <c r="L18" i="3"/>
  <c r="D6" i="1" s="1"/>
  <c r="L19" i="3"/>
  <c r="L21" i="3"/>
  <c r="D7" i="1" s="1"/>
  <c r="D17" i="2" s="1"/>
  <c r="L22" i="3"/>
  <c r="L23" i="3"/>
  <c r="D9" i="1" s="1"/>
  <c r="H52" i="3"/>
  <c r="H53" i="3"/>
  <c r="L53" i="3" s="1"/>
  <c r="D25" i="1" s="1"/>
  <c r="D23" i="2" s="1"/>
  <c r="H3" i="3"/>
  <c r="L3" i="3" s="1"/>
  <c r="E38" i="3"/>
  <c r="H32" i="3"/>
  <c r="H35" i="3"/>
  <c r="H39" i="3"/>
  <c r="L39" i="3" s="1"/>
  <c r="H44" i="3"/>
  <c r="L44" i="3" s="1"/>
  <c r="H46" i="3"/>
  <c r="L46" i="3" s="1"/>
  <c r="D18" i="1" s="1"/>
  <c r="H47" i="3"/>
  <c r="L47" i="3" s="1"/>
  <c r="D19" i="1" s="1"/>
  <c r="D9" i="2" s="1"/>
  <c r="H49" i="3"/>
  <c r="L49" i="3" s="1"/>
  <c r="D21" i="1" s="1"/>
  <c r="H50" i="3"/>
  <c r="L50" i="3" s="1"/>
  <c r="D22" i="1" s="1"/>
  <c r="D21" i="2" s="1"/>
  <c r="C49" i="3"/>
  <c r="G49" i="3" s="1"/>
  <c r="C21" i="1" s="1"/>
  <c r="C20" i="2" s="1"/>
  <c r="C46" i="3"/>
  <c r="G46" i="3" s="1"/>
  <c r="C18" i="1" s="1"/>
  <c r="C8" i="2" s="1"/>
  <c r="D17" i="26"/>
  <c r="D72" i="12"/>
  <c r="D66" i="12"/>
  <c r="D118" i="9"/>
  <c r="D121" i="9"/>
  <c r="C127" i="9"/>
  <c r="D124" i="9"/>
  <c r="C53" i="3"/>
  <c r="C7" i="3"/>
  <c r="G7" i="3" s="1"/>
  <c r="C8" i="3"/>
  <c r="G8" i="3" s="1"/>
  <c r="C9" i="3"/>
  <c r="G9" i="3" s="1"/>
  <c r="C18" i="3"/>
  <c r="C23" i="3"/>
  <c r="G23" i="3" s="1"/>
  <c r="C9" i="1" s="1"/>
  <c r="C24" i="3"/>
  <c r="C25" i="3"/>
  <c r="G25" i="3" s="1"/>
  <c r="C11" i="1" s="1"/>
  <c r="C26" i="3"/>
  <c r="C27" i="3"/>
  <c r="C31" i="3"/>
  <c r="G31" i="3" s="1"/>
  <c r="C33" i="3"/>
  <c r="G33" i="3" s="1"/>
  <c r="C34" i="3"/>
  <c r="G34" i="3" s="1"/>
  <c r="C35" i="3"/>
  <c r="C38" i="3"/>
  <c r="C39" i="3"/>
  <c r="G39" i="3" s="1"/>
  <c r="C40" i="3"/>
  <c r="G40" i="3" s="1"/>
  <c r="C41" i="3"/>
  <c r="G41" i="3" s="1"/>
  <c r="F42" i="3"/>
  <c r="C43" i="3"/>
  <c r="G43" i="3" s="1"/>
  <c r="C44" i="3"/>
  <c r="G44" i="3" s="1"/>
  <c r="E45" i="3"/>
  <c r="C47" i="3"/>
  <c r="G47" i="3" s="1"/>
  <c r="C19" i="1" s="1"/>
  <c r="C9" i="2" s="1"/>
  <c r="E48" i="3"/>
  <c r="E51" i="3"/>
  <c r="C55" i="3"/>
  <c r="G55" i="3" s="1"/>
  <c r="C27" i="1" s="1"/>
  <c r="C12" i="2" s="1"/>
  <c r="C52" i="3"/>
  <c r="G52" i="3" s="1"/>
  <c r="C26" i="1" s="1"/>
  <c r="C24" i="2" s="1"/>
  <c r="E15" i="3"/>
  <c r="E10" i="3"/>
  <c r="E21" i="3"/>
  <c r="E22" i="3" s="1"/>
  <c r="E30" i="3"/>
  <c r="D56" i="3"/>
  <c r="C91" i="9"/>
  <c r="C15" i="3" s="1"/>
  <c r="C21" i="3"/>
  <c r="C106" i="9"/>
  <c r="C118" i="9"/>
  <c r="C121" i="9"/>
  <c r="C18" i="4"/>
  <c r="C17" i="4"/>
  <c r="I14" i="9"/>
  <c r="AA14" i="9" s="1"/>
  <c r="C14" i="9" s="1"/>
  <c r="I18" i="9"/>
  <c r="AA18" i="9" s="1"/>
  <c r="C18" i="9" s="1"/>
  <c r="I24" i="9"/>
  <c r="I34" i="9"/>
  <c r="AA34" i="9" s="1"/>
  <c r="C34" i="9" s="1"/>
  <c r="I27" i="9"/>
  <c r="AA27" i="9" s="1"/>
  <c r="C27" i="9" s="1"/>
  <c r="I39" i="9"/>
  <c r="AA39" i="9" s="1"/>
  <c r="C39" i="9" s="1"/>
  <c r="I59" i="9"/>
  <c r="AA59" i="9" s="1"/>
  <c r="C59" i="9" s="1"/>
  <c r="I53" i="9"/>
  <c r="AA53" i="9" s="1"/>
  <c r="C53" i="9" s="1"/>
  <c r="I72" i="9"/>
  <c r="AA72" i="9" s="1"/>
  <c r="C72" i="9" s="1"/>
  <c r="L67" i="9"/>
  <c r="P67" i="9"/>
  <c r="M67" i="9"/>
  <c r="T67" i="9"/>
  <c r="S67" i="9"/>
  <c r="S73" i="9" s="1"/>
  <c r="S77" i="9" s="1"/>
  <c r="Z67" i="9"/>
  <c r="Z73" i="9" s="1"/>
  <c r="Z77" i="9" s="1"/>
  <c r="X67" i="9"/>
  <c r="X73" i="9" s="1"/>
  <c r="X77" i="9" s="1"/>
  <c r="AA49" i="9"/>
  <c r="C49" i="9" s="1"/>
  <c r="V67" i="9"/>
  <c r="V73" i="9" s="1"/>
  <c r="V77" i="9" s="1"/>
  <c r="O67" i="9"/>
  <c r="O73" i="9" s="1"/>
  <c r="O77" i="9" s="1"/>
  <c r="W67" i="9"/>
  <c r="W73" i="9" s="1"/>
  <c r="W77" i="9" s="1"/>
  <c r="N67" i="9"/>
  <c r="N73" i="9" s="1"/>
  <c r="N77" i="9" s="1"/>
  <c r="Y67" i="9"/>
  <c r="Y73" i="9" s="1"/>
  <c r="Y77" i="9" s="1"/>
  <c r="R67" i="9"/>
  <c r="R73" i="9" s="1"/>
  <c r="R77" i="9" s="1"/>
  <c r="U67" i="9"/>
  <c r="U73" i="9" s="1"/>
  <c r="U77" i="9" s="1"/>
  <c r="J67" i="9"/>
  <c r="C81" i="9"/>
  <c r="C5" i="3" s="1"/>
  <c r="G5" i="3" s="1"/>
  <c r="E8" i="5"/>
  <c r="E13" i="5" s="1"/>
  <c r="E22" i="5"/>
  <c r="E29" i="5"/>
  <c r="C13" i="26"/>
  <c r="C17" i="26"/>
  <c r="C13" i="12"/>
  <c r="C17" i="12"/>
  <c r="C13" i="20"/>
  <c r="C17" i="20"/>
  <c r="C4" i="9"/>
  <c r="C23" i="26"/>
  <c r="F4" i="4" s="1"/>
  <c r="C23" i="12"/>
  <c r="E4" i="4" s="1"/>
  <c r="C23" i="20"/>
  <c r="D4" i="4" s="1"/>
  <c r="C53" i="26"/>
  <c r="C59" i="26"/>
  <c r="C39" i="12"/>
  <c r="C49" i="12"/>
  <c r="C53" i="12"/>
  <c r="C59" i="12"/>
  <c r="C52" i="20"/>
  <c r="C58" i="20"/>
  <c r="E11" i="4"/>
  <c r="D11" i="4"/>
  <c r="E12" i="4"/>
  <c r="D12" i="4"/>
  <c r="C15" i="4"/>
  <c r="E15" i="4"/>
  <c r="D15" i="4"/>
  <c r="C6" i="4"/>
  <c r="E6" i="4"/>
  <c r="D6" i="4"/>
  <c r="C9" i="4"/>
  <c r="E9" i="4"/>
  <c r="D9" i="4"/>
  <c r="C7" i="4"/>
  <c r="E7" i="4"/>
  <c r="D7" i="4"/>
  <c r="C8" i="4"/>
  <c r="E8" i="4"/>
  <c r="D8" i="4"/>
  <c r="E17" i="4"/>
  <c r="D17" i="4"/>
  <c r="C21" i="4"/>
  <c r="G21" i="4" s="1"/>
  <c r="D20" i="4"/>
  <c r="C13" i="4"/>
  <c r="C14" i="4"/>
  <c r="E13" i="4"/>
  <c r="E14" i="4"/>
  <c r="E20" i="4"/>
  <c r="C97" i="26"/>
  <c r="C98" i="26" s="1"/>
  <c r="C91" i="26"/>
  <c r="C66" i="26"/>
  <c r="C72" i="26"/>
  <c r="C129" i="12"/>
  <c r="D10" i="3"/>
  <c r="C13" i="5"/>
  <c r="C22" i="5"/>
  <c r="B31" i="13"/>
  <c r="B37" i="13" s="1"/>
  <c r="C31" i="13"/>
  <c r="C37" i="13" s="1"/>
  <c r="D31" i="13"/>
  <c r="D37" i="13" s="1"/>
  <c r="E31" i="13"/>
  <c r="E37" i="13" s="1"/>
  <c r="F31" i="13"/>
  <c r="F37" i="13" s="1"/>
  <c r="D13" i="4"/>
  <c r="D14" i="4"/>
  <c r="C65" i="20"/>
  <c r="C71" i="20"/>
  <c r="C90" i="20"/>
  <c r="C97" i="20"/>
  <c r="C66" i="12"/>
  <c r="C72" i="12"/>
  <c r="C98" i="12"/>
  <c r="C123" i="12"/>
  <c r="C126" i="12"/>
  <c r="C124" i="9"/>
  <c r="C14" i="7"/>
  <c r="C16" i="7" s="1"/>
  <c r="AA11" i="4" l="1"/>
  <c r="W16" i="4"/>
  <c r="J26" i="2"/>
  <c r="J10" i="2"/>
  <c r="J21" i="2"/>
  <c r="J10" i="1"/>
  <c r="J16" i="1"/>
  <c r="L18" i="4"/>
  <c r="V18" i="3"/>
  <c r="V46" i="3"/>
  <c r="E8" i="2"/>
  <c r="V50" i="3"/>
  <c r="E21" i="2"/>
  <c r="V26" i="3"/>
  <c r="V24" i="3"/>
  <c r="V47" i="3"/>
  <c r="E9" i="2"/>
  <c r="V49" i="3"/>
  <c r="V52" i="3"/>
  <c r="E24" i="2"/>
  <c r="V27" i="3"/>
  <c r="V53" i="3"/>
  <c r="E23" i="2"/>
  <c r="C80" i="9"/>
  <c r="C4" i="3" s="1"/>
  <c r="G4" i="3" s="1"/>
  <c r="C79" i="9"/>
  <c r="C3" i="3" s="1"/>
  <c r="G3" i="3" s="1"/>
  <c r="E34" i="5"/>
  <c r="D16" i="2"/>
  <c r="D18" i="2" s="1"/>
  <c r="D8" i="1"/>
  <c r="D18" i="26"/>
  <c r="D73" i="26" s="1"/>
  <c r="D77" i="26" s="1"/>
  <c r="G35" i="3"/>
  <c r="C59" i="20"/>
  <c r="D5" i="4" s="1"/>
  <c r="D18" i="20"/>
  <c r="D72" i="20" s="1"/>
  <c r="D76" i="20" s="1"/>
  <c r="I4" i="4"/>
  <c r="C22" i="2"/>
  <c r="D20" i="2"/>
  <c r="D22" i="2" s="1"/>
  <c r="D23" i="1"/>
  <c r="D8" i="2"/>
  <c r="D10" i="2" s="1"/>
  <c r="D20" i="1"/>
  <c r="V11" i="3"/>
  <c r="R15" i="3"/>
  <c r="V3" i="3"/>
  <c r="V10" i="3"/>
  <c r="G27" i="3"/>
  <c r="C13" i="1" s="1"/>
  <c r="G38" i="3"/>
  <c r="G32" i="3"/>
  <c r="G26" i="3"/>
  <c r="G24" i="3"/>
  <c r="C10" i="1" s="1"/>
  <c r="G53" i="3"/>
  <c r="C25" i="1" s="1"/>
  <c r="C23" i="2" s="1"/>
  <c r="C26" i="2" s="1"/>
  <c r="L52" i="3"/>
  <c r="D26" i="1" s="1"/>
  <c r="D24" i="2" s="1"/>
  <c r="L25" i="3"/>
  <c r="D11" i="1" s="1"/>
  <c r="D15" i="1" s="1"/>
  <c r="D6" i="2" s="1"/>
  <c r="H29" i="3"/>
  <c r="G15" i="3"/>
  <c r="C4" i="1" s="1"/>
  <c r="C4" i="2" s="1"/>
  <c r="C29" i="3"/>
  <c r="V25" i="3"/>
  <c r="R29" i="3"/>
  <c r="C60" i="26"/>
  <c r="F5" i="4" s="1"/>
  <c r="K4" i="4"/>
  <c r="L73" i="9"/>
  <c r="L77" i="9" s="1"/>
  <c r="AA67" i="9"/>
  <c r="J73" i="9"/>
  <c r="J77" i="9" s="1"/>
  <c r="T73" i="9"/>
  <c r="T77" i="9" s="1"/>
  <c r="M73" i="9"/>
  <c r="M77" i="9" s="1"/>
  <c r="AA24" i="9"/>
  <c r="P73" i="9"/>
  <c r="P77" i="9" s="1"/>
  <c r="AA68" i="9"/>
  <c r="J3" i="4"/>
  <c r="C92" i="26"/>
  <c r="C18" i="26"/>
  <c r="S3" i="4"/>
  <c r="V21" i="3"/>
  <c r="S5" i="4"/>
  <c r="C18" i="20"/>
  <c r="D3" i="4" s="1"/>
  <c r="C91" i="20"/>
  <c r="C127" i="20" s="1"/>
  <c r="C132" i="20" s="1"/>
  <c r="V32" i="3"/>
  <c r="T3" i="4"/>
  <c r="C60" i="12"/>
  <c r="E5" i="4" s="1"/>
  <c r="C18" i="12"/>
  <c r="E3" i="4" s="1"/>
  <c r="D60" i="12"/>
  <c r="J5" i="4" s="1"/>
  <c r="C92" i="12"/>
  <c r="D92" i="9"/>
  <c r="D128" i="9" s="1"/>
  <c r="D134" i="9" s="1"/>
  <c r="F19" i="9"/>
  <c r="I19" i="9"/>
  <c r="F35" i="9"/>
  <c r="D35" i="9"/>
  <c r="D60" i="9" s="1"/>
  <c r="H5" i="4" s="1"/>
  <c r="I35" i="9"/>
  <c r="D19" i="9"/>
  <c r="V38" i="3"/>
  <c r="T42" i="3"/>
  <c r="U56" i="3"/>
  <c r="U58" i="3" s="1"/>
  <c r="L57" i="3"/>
  <c r="D29" i="1" s="1"/>
  <c r="T16" i="4"/>
  <c r="G20" i="4"/>
  <c r="H26" i="1" s="1"/>
  <c r="H23" i="2" s="1"/>
  <c r="L13" i="4"/>
  <c r="I13" i="1" s="1"/>
  <c r="L7" i="4"/>
  <c r="I7" i="1" s="1"/>
  <c r="L9" i="4"/>
  <c r="I16" i="4"/>
  <c r="L17" i="4"/>
  <c r="V14" i="4"/>
  <c r="S16" i="4"/>
  <c r="G13" i="4"/>
  <c r="H13" i="1" s="1"/>
  <c r="E16" i="4"/>
  <c r="G14" i="4"/>
  <c r="H14" i="1" s="1"/>
  <c r="H19" i="2" s="1"/>
  <c r="D16" i="4"/>
  <c r="G18" i="4"/>
  <c r="H27" i="1" s="1"/>
  <c r="H24" i="2" s="1"/>
  <c r="L8" i="4"/>
  <c r="L14" i="4"/>
  <c r="L6" i="4"/>
  <c r="L20" i="4"/>
  <c r="J16" i="4"/>
  <c r="V13" i="4"/>
  <c r="G8" i="4"/>
  <c r="H8" i="1" s="1"/>
  <c r="H8" i="2" s="1"/>
  <c r="G6" i="4"/>
  <c r="H6" i="1" s="1"/>
  <c r="H6" i="2" s="1"/>
  <c r="G15" i="4"/>
  <c r="H15" i="1" s="1"/>
  <c r="H20" i="2" s="1"/>
  <c r="L15" i="4"/>
  <c r="V17" i="4"/>
  <c r="V20" i="4"/>
  <c r="V12" i="4"/>
  <c r="G17" i="4"/>
  <c r="H17" i="1" s="1"/>
  <c r="H11" i="2" s="1"/>
  <c r="G7" i="4"/>
  <c r="H7" i="1" s="1"/>
  <c r="H7" i="2" s="1"/>
  <c r="G9" i="4"/>
  <c r="H9" i="1" s="1"/>
  <c r="H9" i="2" s="1"/>
  <c r="V8" i="4"/>
  <c r="V18" i="4"/>
  <c r="V15" i="4"/>
  <c r="V11" i="4"/>
  <c r="V9" i="4"/>
  <c r="V4" i="4"/>
  <c r="J42" i="3"/>
  <c r="J56" i="3" s="1"/>
  <c r="J58" i="3" s="1"/>
  <c r="E42" i="3"/>
  <c r="V55" i="3"/>
  <c r="K56" i="3"/>
  <c r="K58" i="3" s="1"/>
  <c r="E16" i="3"/>
  <c r="V57" i="3"/>
  <c r="C13" i="2"/>
  <c r="D58" i="3"/>
  <c r="H48" i="3"/>
  <c r="L48" i="3" s="1"/>
  <c r="R45" i="3"/>
  <c r="C51" i="3"/>
  <c r="G51" i="3" s="1"/>
  <c r="L38" i="3"/>
  <c r="C42" i="3"/>
  <c r="C48" i="3"/>
  <c r="G48" i="3" s="1"/>
  <c r="C45" i="3"/>
  <c r="G45" i="3" s="1"/>
  <c r="C17" i="1" s="1"/>
  <c r="C19" i="2" s="1"/>
  <c r="F56" i="3"/>
  <c r="F58" i="3" s="1"/>
  <c r="G22" i="3"/>
  <c r="L35" i="3"/>
  <c r="H10" i="3"/>
  <c r="L10" i="3" s="1"/>
  <c r="D3" i="1" s="1"/>
  <c r="R42" i="3"/>
  <c r="E7" i="2" s="1"/>
  <c r="V35" i="3"/>
  <c r="L55" i="3"/>
  <c r="D27" i="1" s="1"/>
  <c r="D12" i="2" s="1"/>
  <c r="D13" i="2" s="1"/>
  <c r="C20" i="1"/>
  <c r="C23" i="1"/>
  <c r="S16" i="3"/>
  <c r="S56" i="3" s="1"/>
  <c r="S58" i="3" s="1"/>
  <c r="C10" i="2"/>
  <c r="I15" i="3"/>
  <c r="L15" i="3" s="1"/>
  <c r="D4" i="1" s="1"/>
  <c r="D4" i="2" s="1"/>
  <c r="I16" i="3"/>
  <c r="I56" i="3" s="1"/>
  <c r="I58" i="3" s="1"/>
  <c r="C22" i="3"/>
  <c r="U3" i="4"/>
  <c r="H51" i="3"/>
  <c r="L51" i="3" s="1"/>
  <c r="R22" i="3"/>
  <c r="V22" i="3" s="1"/>
  <c r="R48" i="3"/>
  <c r="V48" i="3" s="1"/>
  <c r="R51" i="3"/>
  <c r="V51" i="3" s="1"/>
  <c r="T16" i="3"/>
  <c r="V23" i="3"/>
  <c r="V43" i="3"/>
  <c r="V31" i="3"/>
  <c r="V6" i="4"/>
  <c r="T5" i="4"/>
  <c r="H45" i="3"/>
  <c r="L45" i="3" s="1"/>
  <c r="D17" i="1" s="1"/>
  <c r="D19" i="2" s="1"/>
  <c r="L11" i="4"/>
  <c r="L12" i="4"/>
  <c r="K5" i="4"/>
  <c r="H42" i="3"/>
  <c r="L32" i="3"/>
  <c r="H16" i="4"/>
  <c r="R16" i="4"/>
  <c r="V7" i="4"/>
  <c r="U5" i="4"/>
  <c r="I11" i="1" l="1"/>
  <c r="I16" i="2" s="1"/>
  <c r="I15" i="1"/>
  <c r="I20" i="2" s="1"/>
  <c r="I26" i="1"/>
  <c r="I23" i="2" s="1"/>
  <c r="I14" i="1"/>
  <c r="I19" i="2" s="1"/>
  <c r="I27" i="1"/>
  <c r="I24" i="2" s="1"/>
  <c r="I12" i="1"/>
  <c r="I17" i="2" s="1"/>
  <c r="I6" i="1"/>
  <c r="I6" i="2" s="1"/>
  <c r="I8" i="1"/>
  <c r="I8" i="2" s="1"/>
  <c r="I17" i="1"/>
  <c r="I11" i="2" s="1"/>
  <c r="I13" i="2" s="1"/>
  <c r="I9" i="1"/>
  <c r="I9" i="2" s="1"/>
  <c r="E26" i="2"/>
  <c r="J27" i="2"/>
  <c r="AA16" i="4"/>
  <c r="W19" i="4"/>
  <c r="E23" i="1"/>
  <c r="E20" i="2"/>
  <c r="E22" i="2" s="1"/>
  <c r="E10" i="2"/>
  <c r="E8" i="1"/>
  <c r="E16" i="2"/>
  <c r="E18" i="2" s="1"/>
  <c r="E15" i="1"/>
  <c r="E6" i="2" s="1"/>
  <c r="V45" i="3"/>
  <c r="E19" i="2"/>
  <c r="C86" i="9"/>
  <c r="C134" i="9" s="1"/>
  <c r="G10" i="3"/>
  <c r="C3" i="1" s="1"/>
  <c r="C3" i="2" s="1"/>
  <c r="V15" i="3"/>
  <c r="E20" i="1"/>
  <c r="I3" i="4"/>
  <c r="C73" i="26"/>
  <c r="C77" i="26" s="1"/>
  <c r="D73" i="12"/>
  <c r="D77" i="12" s="1"/>
  <c r="C130" i="12"/>
  <c r="C135" i="12" s="1"/>
  <c r="L4" i="4"/>
  <c r="C72" i="20"/>
  <c r="C76" i="20" s="1"/>
  <c r="I29" i="1"/>
  <c r="I25" i="2" s="1"/>
  <c r="D25" i="2"/>
  <c r="D26" i="2" s="1"/>
  <c r="D27" i="2" s="1"/>
  <c r="D3" i="2"/>
  <c r="D5" i="2" s="1"/>
  <c r="D5" i="1"/>
  <c r="H18" i="2"/>
  <c r="H21" i="2" s="1"/>
  <c r="H16" i="1"/>
  <c r="I7" i="2"/>
  <c r="I10" i="1"/>
  <c r="H26" i="2"/>
  <c r="I18" i="2"/>
  <c r="F60" i="9"/>
  <c r="R5" i="4" s="1"/>
  <c r="R3" i="4"/>
  <c r="G29" i="3"/>
  <c r="G30" i="3" s="1"/>
  <c r="C12" i="1"/>
  <c r="C15" i="1" s="1"/>
  <c r="C6" i="2" s="1"/>
  <c r="R16" i="3"/>
  <c r="V16" i="3" s="1"/>
  <c r="V29" i="3"/>
  <c r="R30" i="3"/>
  <c r="V30" i="3" s="1"/>
  <c r="H30" i="3"/>
  <c r="L30" i="3" s="1"/>
  <c r="L29" i="3"/>
  <c r="C30" i="3"/>
  <c r="C8" i="1"/>
  <c r="C128" i="26"/>
  <c r="C133" i="26" s="1"/>
  <c r="C68" i="9"/>
  <c r="C12" i="4" s="1"/>
  <c r="G12" i="4" s="1"/>
  <c r="H12" i="1" s="1"/>
  <c r="H17" i="2" s="1"/>
  <c r="C24" i="9"/>
  <c r="C4" i="4" s="1"/>
  <c r="G4" i="4" s="1"/>
  <c r="H4" i="1" s="1"/>
  <c r="H4" i="2" s="1"/>
  <c r="C67" i="9"/>
  <c r="C11" i="4" s="1"/>
  <c r="I60" i="9"/>
  <c r="I73" i="9" s="1"/>
  <c r="I77" i="9" s="1"/>
  <c r="AA35" i="9"/>
  <c r="C35" i="9" s="1"/>
  <c r="AA19" i="9"/>
  <c r="C19" i="9" s="1"/>
  <c r="C3" i="4" s="1"/>
  <c r="C10" i="3"/>
  <c r="C16" i="3" s="1"/>
  <c r="F3" i="4"/>
  <c r="F10" i="4" s="1"/>
  <c r="F19" i="4" s="1"/>
  <c r="F22" i="4" s="1"/>
  <c r="S10" i="4"/>
  <c r="S19" i="4" s="1"/>
  <c r="S22" i="4" s="1"/>
  <c r="D10" i="4"/>
  <c r="D19" i="4" s="1"/>
  <c r="D22" i="4" s="1"/>
  <c r="T10" i="4"/>
  <c r="T19" i="4" s="1"/>
  <c r="T22" i="4" s="1"/>
  <c r="E10" i="4"/>
  <c r="E19" i="4" s="1"/>
  <c r="E22" i="4" s="1"/>
  <c r="G42" i="3"/>
  <c r="C16" i="1" s="1"/>
  <c r="C7" i="2" s="1"/>
  <c r="C73" i="12"/>
  <c r="C77" i="12" s="1"/>
  <c r="J10" i="4"/>
  <c r="J19" i="4" s="1"/>
  <c r="J22" i="4" s="1"/>
  <c r="T56" i="3"/>
  <c r="T58" i="3" s="1"/>
  <c r="V42" i="3"/>
  <c r="D73" i="9"/>
  <c r="D77" i="9" s="1"/>
  <c r="H3" i="4"/>
  <c r="C18" i="2"/>
  <c r="C27" i="2" s="1"/>
  <c r="V16" i="4"/>
  <c r="H10" i="2"/>
  <c r="H10" i="1"/>
  <c r="H13" i="2"/>
  <c r="L42" i="3"/>
  <c r="D16" i="1" s="1"/>
  <c r="D7" i="2" s="1"/>
  <c r="E56" i="3"/>
  <c r="E58" i="3" s="1"/>
  <c r="H16" i="3"/>
  <c r="L16" i="3" s="1"/>
  <c r="L16" i="4"/>
  <c r="K3" i="4"/>
  <c r="I5" i="4"/>
  <c r="U10" i="4"/>
  <c r="U19" i="4" s="1"/>
  <c r="U22" i="4" s="1"/>
  <c r="I16" i="1" l="1"/>
  <c r="I10" i="2"/>
  <c r="I26" i="2"/>
  <c r="I4" i="1"/>
  <c r="I4" i="2" s="1"/>
  <c r="I21" i="2"/>
  <c r="G16" i="3"/>
  <c r="G56" i="3" s="1"/>
  <c r="G58" i="3" s="1"/>
  <c r="W22" i="4"/>
  <c r="AA19" i="4"/>
  <c r="AA22" i="4" s="1"/>
  <c r="E27" i="2"/>
  <c r="E5" i="1"/>
  <c r="E24" i="1" s="1"/>
  <c r="E28" i="1" s="1"/>
  <c r="E31" i="1" s="1"/>
  <c r="E4" i="2"/>
  <c r="E5" i="2" s="1"/>
  <c r="E14" i="2" s="1"/>
  <c r="V3" i="4"/>
  <c r="J3" i="2"/>
  <c r="V5" i="4"/>
  <c r="C5" i="1"/>
  <c r="C24" i="1" s="1"/>
  <c r="C28" i="1" s="1"/>
  <c r="C31" i="1" s="1"/>
  <c r="H10" i="4"/>
  <c r="H19" i="4" s="1"/>
  <c r="H22" i="4" s="1"/>
  <c r="C92" i="9"/>
  <c r="C128" i="9" s="1"/>
  <c r="F73" i="9"/>
  <c r="F77" i="9" s="1"/>
  <c r="I27" i="2"/>
  <c r="D14" i="2"/>
  <c r="D29" i="2" s="1"/>
  <c r="D24" i="1"/>
  <c r="D28" i="1" s="1"/>
  <c r="D31" i="1" s="1"/>
  <c r="R10" i="4"/>
  <c r="V10" i="4" s="1"/>
  <c r="C56" i="3"/>
  <c r="C58" i="3" s="1"/>
  <c r="H56" i="3"/>
  <c r="L56" i="3" s="1"/>
  <c r="R56" i="3"/>
  <c r="V56" i="3" s="1"/>
  <c r="G3" i="4"/>
  <c r="H3" i="1" s="1"/>
  <c r="H3" i="2" s="1"/>
  <c r="C16" i="4"/>
  <c r="G16" i="4" s="1"/>
  <c r="G11" i="4"/>
  <c r="H11" i="1" s="1"/>
  <c r="H16" i="2" s="1"/>
  <c r="H27" i="2" s="1"/>
  <c r="AA60" i="9"/>
  <c r="C60" i="9" s="1"/>
  <c r="AA77" i="9"/>
  <c r="C5" i="2"/>
  <c r="I10" i="4"/>
  <c r="L5" i="4"/>
  <c r="K10" i="4"/>
  <c r="K19" i="4" s="1"/>
  <c r="K22" i="4" s="1"/>
  <c r="L3" i="4"/>
  <c r="I3" i="1" l="1"/>
  <c r="I3" i="2" s="1"/>
  <c r="I5" i="1"/>
  <c r="I5" i="2" s="1"/>
  <c r="E29" i="2"/>
  <c r="J24" i="1"/>
  <c r="J28" i="1" s="1"/>
  <c r="J31" i="1" s="1"/>
  <c r="J5" i="2"/>
  <c r="J14" i="2" s="1"/>
  <c r="J29" i="2" s="1"/>
  <c r="R19" i="4"/>
  <c r="R22" i="4" s="1"/>
  <c r="R58" i="3"/>
  <c r="V58" i="3" s="1"/>
  <c r="C5" i="4"/>
  <c r="AA73" i="9"/>
  <c r="C73" i="9" s="1"/>
  <c r="C77" i="9" s="1"/>
  <c r="H58" i="3"/>
  <c r="L58" i="3" s="1"/>
  <c r="C14" i="2"/>
  <c r="C29" i="2" s="1"/>
  <c r="I19" i="4"/>
  <c r="I22" i="4" s="1"/>
  <c r="L10" i="4"/>
  <c r="I24" i="1" l="1"/>
  <c r="I28" i="1" s="1"/>
  <c r="I31" i="1" s="1"/>
  <c r="I14" i="2"/>
  <c r="I29" i="2" s="1"/>
  <c r="V19" i="4"/>
  <c r="V22" i="4" s="1"/>
  <c r="G5" i="4"/>
  <c r="H5" i="1" s="1"/>
  <c r="C10" i="4"/>
  <c r="L19" i="4"/>
  <c r="L22" i="4" s="1"/>
  <c r="H24" i="1" l="1"/>
  <c r="H28" i="1" s="1"/>
  <c r="H31" i="1" s="1"/>
  <c r="H5" i="2"/>
  <c r="H14" i="2" s="1"/>
  <c r="H29" i="2" s="1"/>
  <c r="G10" i="4"/>
  <c r="C19" i="4"/>
  <c r="G19" i="4" l="1"/>
  <c r="G22" i="4" s="1"/>
  <c r="C22" i="4"/>
</calcChain>
</file>

<file path=xl/sharedStrings.xml><?xml version="1.0" encoding="utf-8"?>
<sst xmlns="http://schemas.openxmlformats.org/spreadsheetml/2006/main" count="2003" uniqueCount="834">
  <si>
    <t>BEVÉTELEK</t>
  </si>
  <si>
    <t>KIADÁSOK</t>
  </si>
  <si>
    <t>TERV</t>
  </si>
  <si>
    <t>B11</t>
  </si>
  <si>
    <t>Önkormányzatok működési támogatása</t>
  </si>
  <si>
    <t>K1</t>
  </si>
  <si>
    <t>Személyi juttatások</t>
  </si>
  <si>
    <t>B16</t>
  </si>
  <si>
    <t>Működési célú átvét ÁH- n belülről</t>
  </si>
  <si>
    <t>K2</t>
  </si>
  <si>
    <t>Munkaadókat terhelő járulék</t>
  </si>
  <si>
    <t>B1</t>
  </si>
  <si>
    <t>Működési bevételek ÁH-n belülről</t>
  </si>
  <si>
    <t>K3</t>
  </si>
  <si>
    <t>Dologi kiadás</t>
  </si>
  <si>
    <t>B21</t>
  </si>
  <si>
    <t>Ónkormányzatok felhalmozási támogatása</t>
  </si>
  <si>
    <t>K4</t>
  </si>
  <si>
    <t>Ellátottak juttatása</t>
  </si>
  <si>
    <t>B25</t>
  </si>
  <si>
    <t>Felhalmozási célú átvét ÁH-n belülről</t>
  </si>
  <si>
    <t>K506</t>
  </si>
  <si>
    <t>Működési célú pénzeszköz átadás ÁH-n belülre</t>
  </si>
  <si>
    <t>B2</t>
  </si>
  <si>
    <t>Felhalmozási bevételek ÁH-n belülről</t>
  </si>
  <si>
    <t>K508</t>
  </si>
  <si>
    <t>Működési kölcsönnyújtás ÁH-n kívülre</t>
  </si>
  <si>
    <t>B31</t>
  </si>
  <si>
    <t>Működési célú pénzeszköz átadás ÁH-n kívülre</t>
  </si>
  <si>
    <t>B34</t>
  </si>
  <si>
    <t>K5</t>
  </si>
  <si>
    <t>Egyéb működési célú kiadások</t>
  </si>
  <si>
    <t>B351</t>
  </si>
  <si>
    <t>K6</t>
  </si>
  <si>
    <t>Beruházás</t>
  </si>
  <si>
    <t>B354</t>
  </si>
  <si>
    <t>Gépjárműadók</t>
  </si>
  <si>
    <t>K7</t>
  </si>
  <si>
    <t>Felújítás</t>
  </si>
  <si>
    <t>B355</t>
  </si>
  <si>
    <t>K86</t>
  </si>
  <si>
    <t>Felhalmozási kölcsönök nyújtása ÁH-n kívülre</t>
  </si>
  <si>
    <t xml:space="preserve">                       (bírság, pótlék)</t>
  </si>
  <si>
    <t>K87</t>
  </si>
  <si>
    <t>Lakásépítés támogatása</t>
  </si>
  <si>
    <t>B3</t>
  </si>
  <si>
    <t>Közhatalmi bevételek</t>
  </si>
  <si>
    <t>K88</t>
  </si>
  <si>
    <t>Felhalmozási célú pénzeszköz átadás ÁH-n kívülre</t>
  </si>
  <si>
    <t>B4</t>
  </si>
  <si>
    <t>Működési bevételek</t>
  </si>
  <si>
    <t>K8</t>
  </si>
  <si>
    <t>Egyéb felhalmozási célú kiadások</t>
  </si>
  <si>
    <t xml:space="preserve">B5 </t>
  </si>
  <si>
    <t>Felhalmozási bevételek</t>
  </si>
  <si>
    <t>K512</t>
  </si>
  <si>
    <t>Tartalék</t>
  </si>
  <si>
    <t>B62</t>
  </si>
  <si>
    <t>Működési célú kölcsönök visszatér. ÁH-n kívülről</t>
  </si>
  <si>
    <t>B63</t>
  </si>
  <si>
    <t>Egyéb működési célú átvett pénze. ÁH-n kívülről</t>
  </si>
  <si>
    <t>B6</t>
  </si>
  <si>
    <t>Működési célú pénze.átvét ÁH-n kívülről</t>
  </si>
  <si>
    <t>B72</t>
  </si>
  <si>
    <t>Felhalmozási kölcsönök visszatérülése</t>
  </si>
  <si>
    <t>B73</t>
  </si>
  <si>
    <t>Egyéb felhalm-i célú átvett pénze. ÁH-n kívülről</t>
  </si>
  <si>
    <t>B7</t>
  </si>
  <si>
    <t>Felhalmozási célú pénze.átvét ÁH-n kívülről</t>
  </si>
  <si>
    <t>B812</t>
  </si>
  <si>
    <t>Belföldi értékpapírok bevételei</t>
  </si>
  <si>
    <t>K912</t>
  </si>
  <si>
    <t>Belföldi értékpapír vásárlás</t>
  </si>
  <si>
    <t>B813</t>
  </si>
  <si>
    <t>Maradvány igénybevétele</t>
  </si>
  <si>
    <t>B816</t>
  </si>
  <si>
    <t>Intézmény finanszírozás</t>
  </si>
  <si>
    <t>K915</t>
  </si>
  <si>
    <t>Betétek megszüntetése</t>
  </si>
  <si>
    <t>K916</t>
  </si>
  <si>
    <t>Kiadások</t>
  </si>
  <si>
    <t>Értékpapír kibocsátás, értékesítés</t>
  </si>
  <si>
    <t>Előző évi működési maradvány igénybevétele</t>
  </si>
  <si>
    <t>Értékpapír vásárlás</t>
  </si>
  <si>
    <t>K9</t>
  </si>
  <si>
    <t xml:space="preserve">             Finanszírozási célú kiadások</t>
  </si>
  <si>
    <t>MŰKÖDÉSI  BEVÉTELEK ÖSSZESEN</t>
  </si>
  <si>
    <t>MŰKÖDÉSI KIADÁSOK ÖSSZ.</t>
  </si>
  <si>
    <t>Hiány:</t>
  </si>
  <si>
    <t>Többlet:</t>
  </si>
  <si>
    <t xml:space="preserve"> </t>
  </si>
  <si>
    <t>B8</t>
  </si>
  <si>
    <t>FELHALMOZÁSI KIADÁSOK ÖSSZ.</t>
  </si>
  <si>
    <t>Rovat</t>
  </si>
  <si>
    <t>Önkorm.</t>
  </si>
  <si>
    <t>KÖH</t>
  </si>
  <si>
    <t>Óvoda</t>
  </si>
  <si>
    <t>Összesen</t>
  </si>
  <si>
    <t>B111</t>
  </si>
  <si>
    <t>Helyi önkorm.működésének általános támogatása</t>
  </si>
  <si>
    <t>B112</t>
  </si>
  <si>
    <t>Települési önk.egyes köznevelési feladatainak támogatása</t>
  </si>
  <si>
    <t>B113</t>
  </si>
  <si>
    <t>Települési önk.szociális, gyermekjóléti, gyermekétkezt.fa tám.</t>
  </si>
  <si>
    <t>B114</t>
  </si>
  <si>
    <t>Települési önk.kulturális feladatainak támogatása</t>
  </si>
  <si>
    <t>B115</t>
  </si>
  <si>
    <t>Működési célú központosított előirányzatok</t>
  </si>
  <si>
    <t>B116</t>
  </si>
  <si>
    <t>Helyi önkormányzatok kiegészítő támogatása</t>
  </si>
  <si>
    <t>OEP-től átvett pénzeszköz ifjúság eü.feladatok</t>
  </si>
  <si>
    <t>Pénezköz átvétel Levél-Bezenye</t>
  </si>
  <si>
    <t>Egyéb működési célú támogatások ÁH-n belülről</t>
  </si>
  <si>
    <t>MŰKÖDÉSI CÉLÚ TÁM. ÁH-N BELÜLRŐL</t>
  </si>
  <si>
    <t>Lakosság közműfejlesztés támogatása</t>
  </si>
  <si>
    <t>Felhalmozási célú önkormányzati támogatások</t>
  </si>
  <si>
    <t>Pályázatok bevételei</t>
  </si>
  <si>
    <t>Egyéb felhalmozási célú támogatások ÁH-n belülről</t>
  </si>
  <si>
    <t>FELHALM-I CÉLÚ TÁM. ÁH-N BELÜLRŐL</t>
  </si>
  <si>
    <t>KÖZHATALMI BEVÉTELEK</t>
  </si>
  <si>
    <t>B401</t>
  </si>
  <si>
    <t>B402</t>
  </si>
  <si>
    <t>Szolgáltatások ellenértéke (igazg.szolg.díj, vendégétkezés)</t>
  </si>
  <si>
    <t>B403</t>
  </si>
  <si>
    <t>Közvetített szolgáltatások (Határ közüzemi továbbsz.)</t>
  </si>
  <si>
    <t>B404</t>
  </si>
  <si>
    <t>Tulajdonosi bevételek (bérleti díjak)</t>
  </si>
  <si>
    <t>B405</t>
  </si>
  <si>
    <t>B406</t>
  </si>
  <si>
    <t>Kiszámlázott általános forgalmi adó</t>
  </si>
  <si>
    <t>B407</t>
  </si>
  <si>
    <t>Áfa visszatérülése</t>
  </si>
  <si>
    <t>B408</t>
  </si>
  <si>
    <t>Egyéb működési bevételek</t>
  </si>
  <si>
    <t>MŰKÖDÉSI BEVÉTELEK</t>
  </si>
  <si>
    <t>B52</t>
  </si>
  <si>
    <t>Ingatlanok értékesítése</t>
  </si>
  <si>
    <t>B54</t>
  </si>
  <si>
    <t>Részesedések értékesítése</t>
  </si>
  <si>
    <t>B5</t>
  </si>
  <si>
    <t>FELHALMOZÁSI  BEVÉTELEK</t>
  </si>
  <si>
    <t>Működési célú kölcsönök visszatérülése ÁH-n kívülről</t>
  </si>
  <si>
    <t>Egyéb működési célú átvett pénzeszközök ÁH-n kívülről</t>
  </si>
  <si>
    <t>MŰK-I CÉLÚ ÁTVETT PÉNZE. ÁH kívülről</t>
  </si>
  <si>
    <t>Egyéb felhalmozási célú átvett pénzeszközök ÁH-n kívülről</t>
  </si>
  <si>
    <t>FELHALM-I  ÁTVETT PÉNZE. ÁH kívülről</t>
  </si>
  <si>
    <t>Ellátottak juttatásai</t>
  </si>
  <si>
    <t>Létszám (fő)</t>
  </si>
  <si>
    <t>Ft/fő</t>
  </si>
  <si>
    <t>fő</t>
  </si>
  <si>
    <t>Ft</t>
  </si>
  <si>
    <t>Zöldterület gazdálkodással kapcsolatos feladatok</t>
  </si>
  <si>
    <t>Közvilágítás fenntartásának támogatása</t>
  </si>
  <si>
    <t>Köztemető fenntartás támogatása</t>
  </si>
  <si>
    <t>Közutak fenntartásának támogatása</t>
  </si>
  <si>
    <t>Egyéb önkormányzati feladatok  támogatása</t>
  </si>
  <si>
    <t>Lakott külterülettel kapcsolatos feladatok támogatása</t>
  </si>
  <si>
    <t>Üdülőhelyi feladatok támogatása</t>
  </si>
  <si>
    <t>I.</t>
  </si>
  <si>
    <t xml:space="preserve">Óvodai nevelés </t>
  </si>
  <si>
    <t xml:space="preserve">                                            közvetlen segítők</t>
  </si>
  <si>
    <t xml:space="preserve">                                            működtetés</t>
  </si>
  <si>
    <t>II.</t>
  </si>
  <si>
    <t>Pénzbeli szociális feladatok</t>
  </si>
  <si>
    <t>Bölcsődei ellátás</t>
  </si>
  <si>
    <t>III.</t>
  </si>
  <si>
    <t>Beszámítás (elvonás)</t>
  </si>
  <si>
    <t xml:space="preserve">    ÁLLAMI TÁMOGATÁS ÖSSZESEN</t>
  </si>
  <si>
    <t>ebből:</t>
  </si>
  <si>
    <t>EGYÉB MŰKÖDÉSI KIADÁSOK</t>
  </si>
  <si>
    <t>ESZI támogatás</t>
  </si>
  <si>
    <t>Egyéb működési célú támagatások ÁH-n belülre</t>
  </si>
  <si>
    <t>Háziorvos támogatása</t>
  </si>
  <si>
    <t>Civil szervezetek támogatása</t>
  </si>
  <si>
    <t>Egyéb működési célú támogatások ÁH-n kívülre</t>
  </si>
  <si>
    <t>Működési tartalék</t>
  </si>
  <si>
    <t>EGYÉB MŰKÖDÉSI CÉLÚ KIADÁSOK</t>
  </si>
  <si>
    <t>Települési támogatások</t>
  </si>
  <si>
    <t>Köztemetés</t>
  </si>
  <si>
    <t>Bursa</t>
  </si>
  <si>
    <t xml:space="preserve">   ELLÁTOTTAK JUTTATÁSAI</t>
  </si>
  <si>
    <t>ÖNKORMÁNYZAT</t>
  </si>
  <si>
    <t>K1101</t>
  </si>
  <si>
    <t>Alapilletmények, pótlékok, illetmény-, keresetkiegészítés</t>
  </si>
  <si>
    <t>K1102</t>
  </si>
  <si>
    <t>Jutalom</t>
  </si>
  <si>
    <t>K1103</t>
  </si>
  <si>
    <t>Céljuttatás, prémium</t>
  </si>
  <si>
    <t>K1104</t>
  </si>
  <si>
    <t>Túlóra, helyettesítés</t>
  </si>
  <si>
    <t>K1106</t>
  </si>
  <si>
    <t>Jubileumi jutalom</t>
  </si>
  <si>
    <t>K1107</t>
  </si>
  <si>
    <t>Béren kívüli juttatások</t>
  </si>
  <si>
    <t>K1108</t>
  </si>
  <si>
    <t>Ruházati költségtérítés</t>
  </si>
  <si>
    <t>K1109</t>
  </si>
  <si>
    <t>Közlekedési költségtérítés</t>
  </si>
  <si>
    <t>K1110</t>
  </si>
  <si>
    <t>Egyéb költségtérítés</t>
  </si>
  <si>
    <t>K1113</t>
  </si>
  <si>
    <t>Foglalkoztatottak egyéb személyi juttatása (biztosítási díj)</t>
  </si>
  <si>
    <t>K11</t>
  </si>
  <si>
    <t>K121</t>
  </si>
  <si>
    <t>Választott tisztségviselők juttatásai</t>
  </si>
  <si>
    <t>K122</t>
  </si>
  <si>
    <t>Munkavégzésre irányuló egyébb jogv.-nem saját foglalk. Jutt.</t>
  </si>
  <si>
    <t>K123</t>
  </si>
  <si>
    <t>Egyéb külső személyi juttatások (prémium évek, egysz.fogl.,repi)</t>
  </si>
  <si>
    <t>K12</t>
  </si>
  <si>
    <t>SZEMÉLYI JUTTATÁSOK ÖSSZESEN</t>
  </si>
  <si>
    <t>K21</t>
  </si>
  <si>
    <t>Szociális adó</t>
  </si>
  <si>
    <t>K24</t>
  </si>
  <si>
    <t xml:space="preserve">EHO </t>
  </si>
  <si>
    <t>K25</t>
  </si>
  <si>
    <t>Táppénz hozzájárulás</t>
  </si>
  <si>
    <t>K27</t>
  </si>
  <si>
    <t>Kifizetői adó (szja)</t>
  </si>
  <si>
    <t>MUNKAADÓKAT TERHELŐ JÁR., ADÓK</t>
  </si>
  <si>
    <t>K3111</t>
  </si>
  <si>
    <t>Gyógyszer, vegyszer</t>
  </si>
  <si>
    <t>K3112</t>
  </si>
  <si>
    <t>Könyv, folyóirat, tev-t segítő információhordozó</t>
  </si>
  <si>
    <t>K311</t>
  </si>
  <si>
    <t>Szakmai anyag beszerzés</t>
  </si>
  <si>
    <t>K3121</t>
  </si>
  <si>
    <t>Élelmiszer</t>
  </si>
  <si>
    <t>K3122</t>
  </si>
  <si>
    <t>Irodaszer, nyomtatvány</t>
  </si>
  <si>
    <t>K312</t>
  </si>
  <si>
    <t>Kisértékű tárgyi eszköz</t>
  </si>
  <si>
    <t>K3124</t>
  </si>
  <si>
    <t>Üzemanyag</t>
  </si>
  <si>
    <t>K3125</t>
  </si>
  <si>
    <t>Munkaruha, védőeszköz</t>
  </si>
  <si>
    <t>K3126</t>
  </si>
  <si>
    <t>Egyéb anyag, készletbeszerzés</t>
  </si>
  <si>
    <t>K31</t>
  </si>
  <si>
    <t>K321</t>
  </si>
  <si>
    <t>Informatikai szolgáltatások igénybevétele</t>
  </si>
  <si>
    <t xml:space="preserve">K322 </t>
  </si>
  <si>
    <t xml:space="preserve">Egyéb kommunikációs szolgáltatások </t>
  </si>
  <si>
    <t>Internet díja</t>
  </si>
  <si>
    <t>K32</t>
  </si>
  <si>
    <t>K331</t>
  </si>
  <si>
    <t>Közüzemi díjak (gáz, áram, víz)</t>
  </si>
  <si>
    <t>Vásárolt élelmezés</t>
  </si>
  <si>
    <t>K333</t>
  </si>
  <si>
    <t>K334</t>
  </si>
  <si>
    <t>Karbantartás, kisjavítási szolgáltatások</t>
  </si>
  <si>
    <t>K335</t>
  </si>
  <si>
    <t>Közvetített szolgáltatások</t>
  </si>
  <si>
    <t>K336</t>
  </si>
  <si>
    <t>Szakmai tevékenységet segítő szolgáltatások  (közszolg.száml.szellemi)</t>
  </si>
  <si>
    <t>K337</t>
  </si>
  <si>
    <t>Egyéb szolgáltatások (szállítás,posta, hulladék, hóelt.,falunap, bank)</t>
  </si>
  <si>
    <t>K341</t>
  </si>
  <si>
    <t>Kiküldetési kiadások</t>
  </si>
  <si>
    <t>K342</t>
  </si>
  <si>
    <t>Reklám és propaganda kiadások</t>
  </si>
  <si>
    <t>K343</t>
  </si>
  <si>
    <t>Reprezentáció</t>
  </si>
  <si>
    <t>K34</t>
  </si>
  <si>
    <t>K351</t>
  </si>
  <si>
    <t>Működési célú előzetesen felszámított áfa</t>
  </si>
  <si>
    <t>K352</t>
  </si>
  <si>
    <t>Fizetendő általános forgalmi adó</t>
  </si>
  <si>
    <t>K353</t>
  </si>
  <si>
    <t>Kamatkiadások</t>
  </si>
  <si>
    <t>K354</t>
  </si>
  <si>
    <t>Egyéb pénzügyi műveletek kiadásai (árfolyam veszteség)</t>
  </si>
  <si>
    <t>K355</t>
  </si>
  <si>
    <t>Egyéb dologi kiadások (hatósági díjak, ajánlati bizt., kés.kamat)</t>
  </si>
  <si>
    <t>K35</t>
  </si>
  <si>
    <t xml:space="preserve">DOLOGI KIADÁSOK </t>
  </si>
  <si>
    <t>ELLÁTOTTAK JUTTATÁSAI</t>
  </si>
  <si>
    <t>Működési kölcsönnyújtás ÁH-nkívülre</t>
  </si>
  <si>
    <t>Tartalékok</t>
  </si>
  <si>
    <t>BERUHÁZÁSOK</t>
  </si>
  <si>
    <t>FELÚJÍTÁSOK</t>
  </si>
  <si>
    <t>EGYÉB FELHALMOZÁSI KIADÁSOK</t>
  </si>
  <si>
    <t>Közcélú foglalkoztatás</t>
  </si>
  <si>
    <t>Pénzeszköz átvétel Levél-Bezenye</t>
  </si>
  <si>
    <t>Hitelfelvét</t>
  </si>
  <si>
    <t>Létszám  ( fő)</t>
  </si>
  <si>
    <t>Munkavégzésre irányuló egyéb jogviszony</t>
  </si>
  <si>
    <t>K3123</t>
  </si>
  <si>
    <t>Sokszorosítási feladatokkal összefüggő anyagok</t>
  </si>
  <si>
    <t>Egyéb kommunikációs szolgáltatások  (telefondíj)</t>
  </si>
  <si>
    <t>Szakmai tev-t segítő szolgáltatások  (közszolg.,száml.szellemi)</t>
  </si>
  <si>
    <t>Egyéb szolgáltatások (száll.,posta, hull.,munkaeü., bank)</t>
  </si>
  <si>
    <t>Közfoglalkoztatás</t>
  </si>
  <si>
    <t>Leader pályázat parképítés</t>
  </si>
  <si>
    <t>BERUHÁZÁSOK - FELÚJÍTÁSOK</t>
  </si>
  <si>
    <t>Terv  2014.</t>
  </si>
  <si>
    <t>2015.</t>
  </si>
  <si>
    <t>2016.</t>
  </si>
  <si>
    <t>2016. után</t>
  </si>
  <si>
    <t xml:space="preserve">    Beruházás, felújítás összesen</t>
  </si>
  <si>
    <t xml:space="preserve"> MIND ÖSSZESEN</t>
  </si>
  <si>
    <t xml:space="preserve">Ruházati költségtérítés </t>
  </si>
  <si>
    <t>Más járulékfizetési kötelezettség</t>
  </si>
  <si>
    <t>K3113</t>
  </si>
  <si>
    <t>Szakmai anyag</t>
  </si>
  <si>
    <t>Bér megelőlegezés</t>
  </si>
  <si>
    <t>Beszámítás</t>
  </si>
  <si>
    <t>Bér megelőlegezése</t>
  </si>
  <si>
    <t>Bérmegelőlegezés</t>
  </si>
  <si>
    <t>Alapfokozatú végzetts.pedag.</t>
  </si>
  <si>
    <t>Falugondnok, tanyagondnok</t>
  </si>
  <si>
    <t xml:space="preserve">Falunap támogatása </t>
  </si>
  <si>
    <t>Egyéb</t>
  </si>
  <si>
    <t xml:space="preserve">Ruházati költségtérítés  </t>
  </si>
  <si>
    <t xml:space="preserve">Táppénz hozzájárulás  </t>
  </si>
  <si>
    <t>ASP pályázat</t>
  </si>
  <si>
    <t>EHO ,Rehab. Hozzájárulás</t>
  </si>
  <si>
    <t>Könyvtár</t>
  </si>
  <si>
    <t>Tornacsarnok,közbiztonsági páylázat</t>
  </si>
  <si>
    <t>OEP-től átvett pénzeszköz ,egyszeri finanszírozás</t>
  </si>
  <si>
    <t>Gyermekétkeztetés támogatása (bértámogatás,üzemeltetés)</t>
  </si>
  <si>
    <t>Gyermekétkeztetés támogatása (bölcsöde bér,üzemeltetés)</t>
  </si>
  <si>
    <t>Idősek támogatása 75 év felettiek</t>
  </si>
  <si>
    <t>Irodaszer, nyomtatvány,vonalkód olvasó fejhallgató</t>
  </si>
  <si>
    <t>Közös Hivatal fennt-hoz Bezenye elmaradás</t>
  </si>
  <si>
    <t>Bezenye átvétel 2018.évi elmaradás</t>
  </si>
  <si>
    <t>Közbeszerzési díj</t>
  </si>
  <si>
    <t>Hitelfelvét, államkötvény visszaváltás</t>
  </si>
  <si>
    <t>B8111</t>
  </si>
  <si>
    <t>Államkötvény visszaváltás</t>
  </si>
  <si>
    <t>B811</t>
  </si>
  <si>
    <t>Hitel felvétel</t>
  </si>
  <si>
    <t>BEVÉTELEK ÖSSZESEN</t>
  </si>
  <si>
    <t xml:space="preserve">Egyéb adók </t>
  </si>
  <si>
    <t>Felhalmozási célú pénzeszköz átadás egyéb civil szervezetnek</t>
  </si>
  <si>
    <t>Államkötvény vásárlás</t>
  </si>
  <si>
    <t>Költségvetési  főösszeg</t>
  </si>
  <si>
    <t>HALMOZOTT BEVÉTELEK</t>
  </si>
  <si>
    <t>KÖLTSÉGVETÉSI BEVÉTELEK</t>
  </si>
  <si>
    <t>KÖLTSÉGVETÉSI KIADÁSOK</t>
  </si>
  <si>
    <t>HALMOZOTT KIADÁSOK</t>
  </si>
  <si>
    <t>Jövedelem adók ( termőföld bérbeadás)Jövedelem adók ( termőföld bérbeadás)</t>
  </si>
  <si>
    <t>Vagyoni típusú adók ( építmény, telekadó)Vagyoni típusú adók ( építmény, telekadó)</t>
  </si>
  <si>
    <t>Értékesítési és forgalmi adók (iparűzési adó)Értékesítési és forgalmi adók (iparűzési adó)</t>
  </si>
  <si>
    <t>Finanszírozási célú bevételek</t>
  </si>
  <si>
    <t>Önkormányzatok felhalmozási támogatása</t>
  </si>
  <si>
    <t>FELHALMOZÁSI BEVÉTELEK ÖSSZ.</t>
  </si>
  <si>
    <t>MINDÖSSZESEN</t>
  </si>
  <si>
    <t>BEVÉTELEK HALMOZOTT ÖSSZEGE</t>
  </si>
  <si>
    <t>Működési kiadások összesen</t>
  </si>
  <si>
    <t>Felhalmozási kiadások</t>
  </si>
  <si>
    <t>KIADÁSOK ÖSSZESEN</t>
  </si>
  <si>
    <t>HALMOZOTT KIADÁSOK ÖSSZ.</t>
  </si>
  <si>
    <t>Önkormányzati hivatal működésének támogatása</t>
  </si>
  <si>
    <t>Település üzemeltetés támogatása</t>
  </si>
  <si>
    <t>I.1.a.</t>
  </si>
  <si>
    <t>I.1.ba.</t>
  </si>
  <si>
    <t>I.1.bb.</t>
  </si>
  <si>
    <t>I.1.bc.</t>
  </si>
  <si>
    <t>I.1.bd.</t>
  </si>
  <si>
    <t>I.1.b.</t>
  </si>
  <si>
    <t>I.1.c.</t>
  </si>
  <si>
    <t>I.1.ca.</t>
  </si>
  <si>
    <t>I.1.cb.</t>
  </si>
  <si>
    <t>II.1.1.1.</t>
  </si>
  <si>
    <t>II.1.2.1.</t>
  </si>
  <si>
    <t>II.2.8.1.</t>
  </si>
  <si>
    <t>II.1.1.2.</t>
  </si>
  <si>
    <t>Helyi önkormányzatok működésének általános tám. (B111)</t>
  </si>
  <si>
    <t>Könyvtári, közművelődés feladatok támogatása (B114)</t>
  </si>
  <si>
    <t>IV.</t>
  </si>
  <si>
    <t>V.</t>
  </si>
  <si>
    <t>VI.</t>
  </si>
  <si>
    <t>Elszámolásból származó bevétel (B116)</t>
  </si>
  <si>
    <t>Működési célú ktg.vetési tám., kiegészítő támog (B115)</t>
  </si>
  <si>
    <t>Köznevelési feladatok (óvoda) (B112)</t>
  </si>
  <si>
    <t>Kedvezményes étkezés (B113)</t>
  </si>
  <si>
    <t>Szociális és gyermekjóléti feladatok</t>
  </si>
  <si>
    <t>Betétek megszüntetése: államkötvény visszaváltás</t>
  </si>
  <si>
    <t>013350</t>
  </si>
  <si>
    <t>041233</t>
  </si>
  <si>
    <t>011130</t>
  </si>
  <si>
    <t>066010</t>
  </si>
  <si>
    <t>045160</t>
  </si>
  <si>
    <t>072312</t>
  </si>
  <si>
    <t>072311</t>
  </si>
  <si>
    <t>107060</t>
  </si>
  <si>
    <t>092120</t>
  </si>
  <si>
    <t>066020</t>
  </si>
  <si>
    <t>081030</t>
  </si>
  <si>
    <t>064010</t>
  </si>
  <si>
    <t>084031</t>
  </si>
  <si>
    <t>051010</t>
  </si>
  <si>
    <t>102030</t>
  </si>
  <si>
    <t>072111</t>
  </si>
  <si>
    <t>074032</t>
  </si>
  <si>
    <t>Köztemető fenntartás és üzemeltetés</t>
  </si>
  <si>
    <t>Sport és Szabadidő Központ</t>
  </si>
  <si>
    <t>Közutak, hidak üzemeltetése, fenntartása</t>
  </si>
  <si>
    <t>Önkor.
Vagyonnal való gazdálkodás</t>
  </si>
  <si>
    <t>013320</t>
  </si>
  <si>
    <t>Foglalkoztatottak személyi juttatásai</t>
  </si>
  <si>
    <t xml:space="preserve">Külső személyi juttatások </t>
  </si>
  <si>
    <t>Üzemeltetési anyagok beszerzése</t>
  </si>
  <si>
    <t>K322</t>
  </si>
  <si>
    <t>K33</t>
  </si>
  <si>
    <t>Készletbeszerzés</t>
  </si>
  <si>
    <t>Kommunikéciós szolgáltatások</t>
  </si>
  <si>
    <t>Szolgáltatási kiadások</t>
  </si>
  <si>
    <t>Kiküldetések, reklám kiadások</t>
  </si>
  <si>
    <t>Különféle befizetések és egyéb dologi kiadások</t>
  </si>
  <si>
    <t>KIADÁSOK HALMOZOTT ÖSSZEGE</t>
  </si>
  <si>
    <t>ÓVODA</t>
  </si>
  <si>
    <t>Szakmai anyag beszerzése</t>
  </si>
  <si>
    <t>Bérleti díjak</t>
  </si>
  <si>
    <t>Kommunikációs szolgáltatások</t>
  </si>
  <si>
    <t>Kiküldetések, reklámkiadások</t>
  </si>
  <si>
    <t xml:space="preserve"> KIADÁSOK HALMOZOTT ÖSSZEGE</t>
  </si>
  <si>
    <t>KÖZÖS ÖNKORMÁNYZATI HIVATAL</t>
  </si>
  <si>
    <t>ÁLLAMI TÁMOGATÁSOK</t>
  </si>
  <si>
    <t>B35</t>
  </si>
  <si>
    <t>Termékek és szolgáltatások adói</t>
  </si>
  <si>
    <t>Jövedelem adók ( termőföld bérbeadás)</t>
  </si>
  <si>
    <t>Vagyoni típusú adók ( építmény, telekadó)</t>
  </si>
  <si>
    <t>Értékesítési és forgalmi adók (iparűzési adó)</t>
  </si>
  <si>
    <t>Egyéb adók  (talajterhelési díj)</t>
  </si>
  <si>
    <t>Kommunikciós szolgáltatások</t>
  </si>
  <si>
    <r>
      <t>Egyéb adók  (talajterhelési díj)</t>
    </r>
    <r>
      <rPr>
        <b/>
        <sz val="12"/>
        <rFont val="Times New Roman"/>
        <family val="1"/>
        <charset val="238"/>
      </rPr>
      <t/>
    </r>
  </si>
  <si>
    <t>NAGYKÖZSÉGI KÖNYVTÁR</t>
  </si>
  <si>
    <t>K332</t>
  </si>
  <si>
    <t>Egyéb adók  (magánszemélyek komm.adója,idegenforg.)</t>
  </si>
  <si>
    <t>Szolgáltatások ellenértéke</t>
  </si>
  <si>
    <t>Készletértékesítés ellenértéke: költségek visszatérülése</t>
  </si>
  <si>
    <t>Közvetített szolgáltatások ellenértéke</t>
  </si>
  <si>
    <t>Általános forgalmi adó visszatérítése: fordítot ÁFA</t>
  </si>
  <si>
    <t>Kiszámlázott ÁFA</t>
  </si>
  <si>
    <t>Kamatbevételek és más nyereségjellegű bevételek</t>
  </si>
  <si>
    <t>B411</t>
  </si>
  <si>
    <t>Készletértékesítés ellenértéke: vendégétkezés</t>
  </si>
  <si>
    <t>Szolgáltatások ellenértéke: bölcsődei étkezés</t>
  </si>
  <si>
    <t>Ellátási díjak: iskolai étkezési díjak</t>
  </si>
  <si>
    <t>Ellátási díjak: óvodai étkezési díjak</t>
  </si>
  <si>
    <t>Ellátási díjak: alkalmazottak térítése</t>
  </si>
  <si>
    <t>Általános forgalmi adó visszatérítése</t>
  </si>
  <si>
    <t>Egyéb szolgáltatások (biztosítási díjak)</t>
  </si>
  <si>
    <t>K513</t>
  </si>
  <si>
    <t>I.1.cc.</t>
  </si>
  <si>
    <t>Működési célú központosított előirányzatok (kompenzáció)</t>
  </si>
  <si>
    <t>Helyi önkormányzatok kiegészítő támogatása (külterületi)</t>
  </si>
  <si>
    <t>Idősek
nappali
ellátása</t>
  </si>
  <si>
    <t>Egyéb szoc.
pénzbeni ellátások</t>
  </si>
  <si>
    <t>Hosszabb időtartamú
közfogl.</t>
  </si>
  <si>
    <t>K914</t>
  </si>
  <si>
    <t>ÁH.-on belüli megelőlegezések visszafizetése: bér megelőlegezés</t>
  </si>
  <si>
    <t>B8121</t>
  </si>
  <si>
    <t>B8131</t>
  </si>
  <si>
    <t>Jövedelem adók (termőföld bérbeadás)</t>
  </si>
  <si>
    <t>Vagyoni típusú adók (építmény, telekadó, komm.adó</t>
  </si>
  <si>
    <r>
      <t>Értékesítési és forgalmi adók (iparűzési adó)</t>
    </r>
    <r>
      <rPr>
        <b/>
        <sz val="12"/>
        <rFont val="Times New Roman"/>
        <family val="1"/>
        <charset val="238"/>
      </rPr>
      <t/>
    </r>
  </si>
  <si>
    <r>
      <t>Egyéb adók  (tartozkodás után fizetett idegenforg.adó)</t>
    </r>
    <r>
      <rPr>
        <b/>
        <sz val="12"/>
        <rFont val="Times New Roman"/>
        <family val="1"/>
        <charset val="238"/>
      </rPr>
      <t/>
    </r>
  </si>
  <si>
    <t>B814</t>
  </si>
  <si>
    <t>Államháztartáson belüli megelőlegezés</t>
  </si>
  <si>
    <t>2020. évi</t>
  </si>
  <si>
    <t>2020. I. félév</t>
  </si>
  <si>
    <t>2020. évi
terv</t>
  </si>
  <si>
    <t>2020. I. félév módosított EI</t>
  </si>
  <si>
    <t>2020. évi terv</t>
  </si>
  <si>
    <t>2020. I. félév teljesítés</t>
  </si>
  <si>
    <t>Biztosítási díjak</t>
  </si>
  <si>
    <t>Óvodapedagógusok elimert létszáma</t>
  </si>
  <si>
    <t>Óvodapedagógusok elismert létszáma pótlólagos</t>
  </si>
  <si>
    <t>A köznevelési intézmények működtetéséhez kapcs. támogatás</t>
  </si>
  <si>
    <t xml:space="preserve">                                          működtetés nemzetiségi pótlék</t>
  </si>
  <si>
    <t>Kistérségi társulás támogatása</t>
  </si>
  <si>
    <t>Hospice Ház</t>
  </si>
  <si>
    <t>Civil szervezetek támogatása, Falu-TV, Polgárőrség</t>
  </si>
  <si>
    <t>Egyéb támog.</t>
  </si>
  <si>
    <t>Kölcsönnyújtás ÁH-n kívülre</t>
  </si>
  <si>
    <t>Arany János Ösztöndíj</t>
  </si>
  <si>
    <t>Krízistámogatás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</si>
  <si>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</si>
  <si>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</si>
  <si>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</si>
  <si>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</si>
  <si>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</si>
  <si>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</si>
  <si>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</si>
  <si>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</si>
  <si>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Összesen:</t>
  </si>
  <si>
    <t>Pénzkészlet</t>
  </si>
  <si>
    <t>Állami támogatás</t>
  </si>
  <si>
    <t>Felhalmozási és tőkejellegű bev.</t>
  </si>
  <si>
    <t>Felhalmozási célú pénzeszköz átvét</t>
  </si>
  <si>
    <t>Iparűzési adó</t>
  </si>
  <si>
    <t>Gépjármű adó</t>
  </si>
  <si>
    <t>Idegenforgalmi, kommunális adó</t>
  </si>
  <si>
    <t>Intézményfinanszírozás</t>
  </si>
  <si>
    <t>Pénzmaradvány</t>
  </si>
  <si>
    <t>Vagyoni típusú adók</t>
  </si>
  <si>
    <t>Bevételek összesen:</t>
  </si>
  <si>
    <t>Járulékok</t>
  </si>
  <si>
    <t>Dologi jellegű kiadások</t>
  </si>
  <si>
    <t>Működési célú pe átadás ÁH b.</t>
  </si>
  <si>
    <t>Működési célú pe átadás ÁH k.</t>
  </si>
  <si>
    <t>Kiadások összesen:</t>
  </si>
  <si>
    <t>Gyerekek</t>
  </si>
  <si>
    <t xml:space="preserve"> fő</t>
  </si>
  <si>
    <t>nap</t>
  </si>
  <si>
    <t>Ft/fő/nap</t>
  </si>
  <si>
    <t xml:space="preserve">Ft </t>
  </si>
  <si>
    <t>áfa</t>
  </si>
  <si>
    <t>Óvodás napközis gyermek</t>
  </si>
  <si>
    <t>Óvodás félnapos gyermek</t>
  </si>
  <si>
    <t xml:space="preserve">           Óvodás gyerek össz.</t>
  </si>
  <si>
    <t>Iskolás gyermek napközis alsós</t>
  </si>
  <si>
    <t>Iskolás gyermek napközis felsős</t>
  </si>
  <si>
    <t>Menza alsós</t>
  </si>
  <si>
    <t>Menza  felsős</t>
  </si>
  <si>
    <t xml:space="preserve">     Iskolás gyerekek össz.</t>
  </si>
  <si>
    <t>Bölcsődés gyermek</t>
  </si>
  <si>
    <t>Bölcsődés gyerekek össz.</t>
  </si>
  <si>
    <t>Munkahelyi étkezés</t>
  </si>
  <si>
    <t>Vendég étkezés</t>
  </si>
  <si>
    <t>Óvodás 50%-os  kedv.</t>
  </si>
  <si>
    <t>Óvodás 75%-os kedv.</t>
  </si>
  <si>
    <t>Óvodás félnapos ingyenes</t>
  </si>
  <si>
    <t>Óvodás ingyenes</t>
  </si>
  <si>
    <t>Óvodás összesen</t>
  </si>
  <si>
    <t>Iskolás s gyermek napközis alsós 50%</t>
  </si>
  <si>
    <t>Iskolás  gyermek napközis alsós 75%</t>
  </si>
  <si>
    <t>Iskolás gyermek napközis alsós ingy.</t>
  </si>
  <si>
    <t>Iskolás gyermek napközis felsős 50%</t>
  </si>
  <si>
    <t>Iskolás gyermek napközis felsős 75%</t>
  </si>
  <si>
    <t>Iskolás gyermek napközis felsős ingy.</t>
  </si>
  <si>
    <t>Menza alsós gyermek</t>
  </si>
  <si>
    <t>Menza alsós gyermek 50%</t>
  </si>
  <si>
    <t>Menza alsós gyermek ingyenes</t>
  </si>
  <si>
    <t xml:space="preserve">Menza felsős gyermek </t>
  </si>
  <si>
    <t>Menza felsős gyermek 50%</t>
  </si>
  <si>
    <t>Menza felsős gyermek ingyenes</t>
  </si>
  <si>
    <t>Iskolás összesen</t>
  </si>
  <si>
    <t xml:space="preserve">Bölcsődés gyermek </t>
  </si>
  <si>
    <t>Bölcsődés gyermek 50%</t>
  </si>
  <si>
    <t>Bölcsődés gyermek ingyenes</t>
  </si>
  <si>
    <t>Bölcsődés összesen</t>
  </si>
  <si>
    <t>Hegyeshalom Nagyközségi Önkormányzat</t>
  </si>
  <si>
    <t>2020. évi költségvetési előirányzat költségvetési szervenként e Ft-ban</t>
  </si>
  <si>
    <t>13.  melléklet</t>
  </si>
  <si>
    <t>Intézmény neve</t>
  </si>
  <si>
    <t>1 1</t>
  </si>
  <si>
    <t xml:space="preserve">Óvoda </t>
  </si>
  <si>
    <t xml:space="preserve">1 1 1 </t>
  </si>
  <si>
    <t>Napsugár Óvoda és Bölcsőde</t>
  </si>
  <si>
    <t>3 1 1</t>
  </si>
  <si>
    <t>Önkormányzat</t>
  </si>
  <si>
    <t xml:space="preserve">4 1 1 </t>
  </si>
  <si>
    <t>Közös Önkormányzati Hivatal</t>
  </si>
  <si>
    <t>5 1 1</t>
  </si>
  <si>
    <t>Nagyközségi Könyvtár</t>
  </si>
  <si>
    <t>LÉTSZÁM</t>
  </si>
  <si>
    <t>14. melléklet</t>
  </si>
  <si>
    <t>Eredeti</t>
  </si>
  <si>
    <t>alakulását bemutató mérleg</t>
  </si>
  <si>
    <t>15. sz. mell.</t>
  </si>
  <si>
    <t>Adatok: Ft-ban</t>
  </si>
  <si>
    <t>Intézményi működési bevétel</t>
  </si>
  <si>
    <t>Támogatásértékű műk. bevétel</t>
  </si>
  <si>
    <t>OEP finanszírozás</t>
  </si>
  <si>
    <t>Működési bevételek összesen</t>
  </si>
  <si>
    <t>Ingatlan értékesítés</t>
  </si>
  <si>
    <t>Államkötvény</t>
  </si>
  <si>
    <t>Felhalmozási bev. összesen</t>
  </si>
  <si>
    <t>Helyi adók</t>
  </si>
  <si>
    <t xml:space="preserve">   Iparűzési adó</t>
  </si>
  <si>
    <t xml:space="preserve">   Építmény adó</t>
  </si>
  <si>
    <t>Idegenforgalmi adó</t>
  </si>
  <si>
    <t xml:space="preserve">   Telekadó</t>
  </si>
  <si>
    <t>Kommunális adó</t>
  </si>
  <si>
    <t>int.finanszírozás</t>
  </si>
  <si>
    <t>Bevételek összesen</t>
  </si>
  <si>
    <t>Bevétel mindösszesen</t>
  </si>
  <si>
    <t>Dologi kiadások</t>
  </si>
  <si>
    <t>Segélyezés, ellátottak jutt.</t>
  </si>
  <si>
    <t>Támogatásért.műk.kiadás ÁH-n belül</t>
  </si>
  <si>
    <t>Műk.c.pénzeszk.átad ÁH-n kív.</t>
  </si>
  <si>
    <t>Fejlesztési kiadások</t>
  </si>
  <si>
    <t>Hiteltörlesztés</t>
  </si>
  <si>
    <t xml:space="preserve">Tartalék </t>
  </si>
  <si>
    <t>KIADÁSOK MINDÖSSZESEN:</t>
  </si>
  <si>
    <t>A Stabilitási tv. 45.§ (1) bekezdés a) pontja szerinti saját bevételek részletezése a Stabilitási tv. 3.§ (1) bekezdése alapján adósságot</t>
  </si>
  <si>
    <t xml:space="preserve">keletkeztető ügyletből származó tárgyévi, valamint az adósságot keletkeztető ügylegek futamidejének végéig </t>
  </si>
  <si>
    <t>adatok  Ft-ban</t>
  </si>
  <si>
    <t>16. melléklet</t>
  </si>
  <si>
    <t>Bevétel</t>
  </si>
  <si>
    <t>Osztalékok, koncessziós díjak</t>
  </si>
  <si>
    <t>Díjak, pótlékok, bírságok</t>
  </si>
  <si>
    <t>Határ bérleti díjak</t>
  </si>
  <si>
    <t>Tárgyi eszközök, immateriális javak, vagyoni értékű jog értékesítése, vagyonhasznosításból származó bevétel</t>
  </si>
  <si>
    <t>Részvények, részesedések értékesítése</t>
  </si>
  <si>
    <t>Vállalat értékesítéséből, privitizációból származó bevétel</t>
  </si>
  <si>
    <t>Kezességvállalással kapcsolatos megtérülés</t>
  </si>
  <si>
    <t>Saját bevételek összesen</t>
  </si>
  <si>
    <t>Saját bevételek 50%-a</t>
  </si>
  <si>
    <t>Augusztus</t>
  </si>
  <si>
    <t>Szeptember</t>
  </si>
  <si>
    <t>Október</t>
  </si>
  <si>
    <t>November</t>
  </si>
  <si>
    <t>December</t>
  </si>
  <si>
    <t>B811
B812</t>
  </si>
  <si>
    <t>K511</t>
  </si>
  <si>
    <t>Támogatásértékű működési bevételek</t>
  </si>
  <si>
    <t>Felhalmozási célú pénzeszköz átadás</t>
  </si>
  <si>
    <t>Kiadások összesen</t>
  </si>
  <si>
    <t>Címrendi
szám</t>
  </si>
  <si>
    <t>MT.hatálya
alá tartozó</t>
  </si>
  <si>
    <t>Köztiszt-
viselő</t>
  </si>
  <si>
    <t>Közalkal-
mazott</t>
  </si>
  <si>
    <t>Össz.</t>
  </si>
  <si>
    <t xml:space="preserve">A működési és fejlesztési célú bevételek és kiadások 2020-2021-2022-2023 évi </t>
  </si>
  <si>
    <t>Gázdíj</t>
  </si>
  <si>
    <t>Közüzemi díjak (áram, víz)</t>
  </si>
  <si>
    <t>Egyéb szakmai anyagok</t>
  </si>
  <si>
    <t>Ellátási díjak: bölcsődei étkezés</t>
  </si>
  <si>
    <t>Ellátási díjak: vendégétkezés</t>
  </si>
  <si>
    <t>Készletértékesítés ellenértéke</t>
  </si>
  <si>
    <t>Helyi önkormányzatok, és ktgvetési szervei finanszírozása</t>
  </si>
  <si>
    <t>Előző évi elszámolásból szárm.befizetések</t>
  </si>
  <si>
    <t>K502</t>
  </si>
  <si>
    <t xml:space="preserve">Foglalkoztatottak egyéb személyi juttatása </t>
  </si>
  <si>
    <t>Szja</t>
  </si>
  <si>
    <t>2020. évi előirányzat</t>
  </si>
  <si>
    <t>módosított EI.</t>
  </si>
  <si>
    <t>2020. évi módosított EI</t>
  </si>
  <si>
    <t>2020. évi teljesítés</t>
  </si>
  <si>
    <t>módosított EI</t>
  </si>
  <si>
    <t>teljesítés</t>
  </si>
  <si>
    <t>2020.
I. félév</t>
  </si>
  <si>
    <t>Fogorvosi
ügyeleti
ellátás</t>
  </si>
  <si>
    <t>Önkor-
mányzati
jogalkotás</t>
  </si>
  <si>
    <t>Hulladék-gazdál-
kodás</t>
  </si>
  <si>
    <t>Köz-
világítás</t>
  </si>
  <si>
    <t>Zöld-
terület kezelés</t>
  </si>
  <si>
    <t>Város és községgazd.
szolg.</t>
  </si>
  <si>
    <t>Házi-
orvosi alapellátás</t>
  </si>
  <si>
    <t>Fogorvosi alap-
ellátás</t>
  </si>
  <si>
    <t>Ifjúség-
eü.-i
gondozás</t>
  </si>
  <si>
    <t>Iskola
5- 8.
osztály</t>
  </si>
  <si>
    <t>Egyház támogatás</t>
  </si>
  <si>
    <t>1 fő</t>
  </si>
  <si>
    <t>12/A - Mérleg</t>
  </si>
  <si>
    <t>#</t>
  </si>
  <si>
    <t>Előző időszak</t>
  </si>
  <si>
    <t>Módosítások (+/-)</t>
  </si>
  <si>
    <t>Tárgyi időszak</t>
  </si>
  <si>
    <t>02</t>
  </si>
  <si>
    <t>A/I/2 Szellemi termékek</t>
  </si>
  <si>
    <t>04</t>
  </si>
  <si>
    <t>A/I Immateriális javak (=A/I/1+A/I/2+A/I/3)</t>
  </si>
  <si>
    <t>05</t>
  </si>
  <si>
    <t>A/II/1 Ingatlanok és a kapcsolódó vagyoni értékű jogok</t>
  </si>
  <si>
    <t>06</t>
  </si>
  <si>
    <t>A/II/2 Gépek, berendezések, felszerelések, járművek</t>
  </si>
  <si>
    <t>08</t>
  </si>
  <si>
    <t>A/II/4 Beruházások, felújítások</t>
  </si>
  <si>
    <t>09</t>
  </si>
  <si>
    <t>A/II/5 Tárgyi eszközök értékhelyesbítése</t>
  </si>
  <si>
    <t>10</t>
  </si>
  <si>
    <t>A/II Tárgyi eszközök  (=A/II/1+...+A/II/5)</t>
  </si>
  <si>
    <t>11</t>
  </si>
  <si>
    <t>A/III/1 Tartós részesedések (=A/III/1a+…+A/III/1e)</t>
  </si>
  <si>
    <t>13</t>
  </si>
  <si>
    <t>A/III/1b - ebből: tartós részesedések nem pénzügyi vállalkozásban</t>
  </si>
  <si>
    <t>17</t>
  </si>
  <si>
    <t>A/III/2 Tartós hitelviszonyt megtestesítő értékpapírok (&gt;=A/III/2a+A/III/2/b)</t>
  </si>
  <si>
    <t>18</t>
  </si>
  <si>
    <t>A/III/2a - ebből: államkötvények</t>
  </si>
  <si>
    <t>21</t>
  </si>
  <si>
    <t>A/III Befektetett pénzügyi eszközök (=A/III/1+A/III/2+A/III/3)</t>
  </si>
  <si>
    <t>22</t>
  </si>
  <si>
    <t>A/IV/1 Koncesszióba, vagyonkezelésbe adott eszközök (=A/IV/1a+A/IV/1b+A/IV/1c)</t>
  </si>
  <si>
    <t>24</t>
  </si>
  <si>
    <t>A/IV/1b - ebből: tárgyi eszközök</t>
  </si>
  <si>
    <t>27</t>
  </si>
  <si>
    <t>A/IV Koncesszióba, vagyonkezelésbe adott eszközök (=A/IV/1+A/IV/2)</t>
  </si>
  <si>
    <t>28</t>
  </si>
  <si>
    <t>A) NEMZETI VAGYONBA TARTOZÓ BEFEKTETETT ESZKÖZÖK (=A/I+A/II+A/III+A/IV)</t>
  </si>
  <si>
    <t>29</t>
  </si>
  <si>
    <t>B/I/1 Vásárolt készletek</t>
  </si>
  <si>
    <t>34</t>
  </si>
  <si>
    <t>B/I Készletek (=B/I/1+…+B/I/5)</t>
  </si>
  <si>
    <t>43</t>
  </si>
  <si>
    <t>B) NEMZETI VAGYONBA TARTOZÓ FORGÓESZKÖZÖK (= B/I+B/II)</t>
  </si>
  <si>
    <t>47</t>
  </si>
  <si>
    <t>C/II/1 Forintpénztár</t>
  </si>
  <si>
    <t>50</t>
  </si>
  <si>
    <t>C/II Pénztárak, csekkek, betétkönyvek (=C/II/1+C/II/2+C/II/3)</t>
  </si>
  <si>
    <t>51</t>
  </si>
  <si>
    <t>C/III/1 Kincstáron kívüli forintszámlák</t>
  </si>
  <si>
    <t>53</t>
  </si>
  <si>
    <t>C/III Forintszámlák (=C/III/1+C/III/2)</t>
  </si>
  <si>
    <t>57</t>
  </si>
  <si>
    <t>C) PÉNZESZKÖZÖK (=C/I+…+C/IV)</t>
  </si>
  <si>
    <t>62</t>
  </si>
  <si>
    <t>D/I/3 Költségvetési évben esedékes követelések közhatalmi bevételre (=D/I/3a+…+D/I/3f)</t>
  </si>
  <si>
    <t>66</t>
  </si>
  <si>
    <t>D/I/3d - ebből: költségvetési évben esedékes követelések vagyoni típusú adókra</t>
  </si>
  <si>
    <t>67</t>
  </si>
  <si>
    <t>D/I/3e - ebből: költségvetési évben esedékes követelések termékek és szolgáltatások adóira</t>
  </si>
  <si>
    <t>68</t>
  </si>
  <si>
    <t>D/I/3f - ebből: költségvetési évben esedékes követelések egyéb közhatalmi bevételekre</t>
  </si>
  <si>
    <t>69</t>
  </si>
  <si>
    <t>D/I/4 Költségvetési évben esedékes követelések működési bevételre (=D/I/4a+…+D/I/4i)</t>
  </si>
  <si>
    <t>70</t>
  </si>
  <si>
    <t>D/I/4a - ebből: költségvetési évben esedékes követelések készletértékesítés ellenértékére, szolgáltatások ellenértékére, közvetített szolgáltatások ellenértékére</t>
  </si>
  <si>
    <t>71</t>
  </si>
  <si>
    <t>D/I/4b - ebből: költségvetési évben esedékes követelések tulajdonosi bevételekre</t>
  </si>
  <si>
    <t>73</t>
  </si>
  <si>
    <t>D/I/4d - ebből: költségvetési évben esedékes követelések kiszámlázott általános forgalmi adóra</t>
  </si>
  <si>
    <t>85</t>
  </si>
  <si>
    <t>D/I/6 Költségvetési évben esedékes követelések működési célú átvett pénzeszközre (&gt;=D/I/6a+D/I/6b+D/I/6c)</t>
  </si>
  <si>
    <t>88</t>
  </si>
  <si>
    <t>D/I/6c - ebből: költségvetési évben esedékes követelések működési célú visszatérítendő támogatások, kölcsönök visszatérülésére államháztartáson kívülről</t>
  </si>
  <si>
    <t>89</t>
  </si>
  <si>
    <t>D/I/7 Költségvetési évben esedékes követelések felhalmozási célú átvett pénzeszközre (&gt;=D/I/7a+D/I/7b+D/I/7c)</t>
  </si>
  <si>
    <t>92</t>
  </si>
  <si>
    <t>D/I/7c - ebből: költségvetési évben esedékes követelések felhalmozási célú visszatérítendő támogatások, kölcsönök visszatérülésére államháztartáson kívülről</t>
  </si>
  <si>
    <t>101</t>
  </si>
  <si>
    <t>D/I Költségvetési évben esedékes követelések (=D/I/1+…+D/I/8)</t>
  </si>
  <si>
    <t>143</t>
  </si>
  <si>
    <t>D/III/1 Adott előlegek (=D/III/1a+…+D/III/1f)</t>
  </si>
  <si>
    <t>147</t>
  </si>
  <si>
    <t>D/III/1d - ebből: igénybe vett szolgáltatásra adott előlegek</t>
  </si>
  <si>
    <t>148</t>
  </si>
  <si>
    <t>D/III/1e - ebből: foglalkoztatottaknak adott előlegek</t>
  </si>
  <si>
    <t>149</t>
  </si>
  <si>
    <t>D/III/1f - ebből: túlfizetések, téves és visszajáró kifizetések</t>
  </si>
  <si>
    <t>152</t>
  </si>
  <si>
    <t>D/III/4 Forgótőke elszámolása</t>
  </si>
  <si>
    <t>153</t>
  </si>
  <si>
    <t>D/III/5 Vagyonkezelésbe adott eszközökkel kapcsolatos visszapótlási követelés elszámolása</t>
  </si>
  <si>
    <t>158</t>
  </si>
  <si>
    <t>D/III Követelés jellegű sajátos elszámolások (=D/III/1+…+D/III/9)</t>
  </si>
  <si>
    <t>159</t>
  </si>
  <si>
    <t>D) KÖVETELÉSEK  (=D/I+D/II+D/III)</t>
  </si>
  <si>
    <t>161</t>
  </si>
  <si>
    <t>E/I/2 Más előzetesen felszámított levonható általános forgalmi adó</t>
  </si>
  <si>
    <t>164</t>
  </si>
  <si>
    <t>E/I Előzetesen felszámított általános forgalmi adó elszámolása (=E/I/1+…+E/I/4)</t>
  </si>
  <si>
    <t>166</t>
  </si>
  <si>
    <t>E/II/2 Más fizetendő általános forgalmi adó</t>
  </si>
  <si>
    <t>167</t>
  </si>
  <si>
    <t>E/II Fizetendő általános forgalmi adó elszámolása (=E/II/1+E/II/2)</t>
  </si>
  <si>
    <t>171</t>
  </si>
  <si>
    <t>E) EGYÉB SAJÁTOS ELSZÁMOLÁSOK (=E/I+E/II+E/III)</t>
  </si>
  <si>
    <t>176</t>
  </si>
  <si>
    <t>ESZKÖZÖK ÖSSZESEN (=A+B+C+D+E+F)</t>
  </si>
  <si>
    <t>177</t>
  </si>
  <si>
    <t>G/I  Nemzeti vagyon induláskori értéke</t>
  </si>
  <si>
    <t>178</t>
  </si>
  <si>
    <t>G/II Nemzeti vagyon változásai</t>
  </si>
  <si>
    <t>179</t>
  </si>
  <si>
    <t>G/III Egyéb eszközök induláskori értéke és változásai</t>
  </si>
  <si>
    <t>180</t>
  </si>
  <si>
    <t>G/IV Felhalmozott eredmény</t>
  </si>
  <si>
    <t>181</t>
  </si>
  <si>
    <t>G/V Eszközök értékhelyesbítésének forrása</t>
  </si>
  <si>
    <t>182</t>
  </si>
  <si>
    <t>G/VI Mérleg szerinti eredmény</t>
  </si>
  <si>
    <t>183</t>
  </si>
  <si>
    <t>G/ SAJÁT TŐKE  (= G/I+…+G/VI)</t>
  </si>
  <si>
    <t>186</t>
  </si>
  <si>
    <t>H/I/3 Költségvetési évben esedékes kötelezettségek dologi kiadásokra</t>
  </si>
  <si>
    <t>209</t>
  </si>
  <si>
    <t>H/I Költségvetési évben esedékes kötelezettségek (=H/I/1+…+H/I/9)</t>
  </si>
  <si>
    <t>222</t>
  </si>
  <si>
    <t>H/II/9 Költségvetési évet követően esedékes kötelezettségek finanszírozási kiadásokra (&gt;=H/II/9a+…+H/II/9j)</t>
  </si>
  <si>
    <t>223</t>
  </si>
  <si>
    <t>H/II/9a - ebből: költségvetési évet követően esedékes kötelezettségek hosszú lejáratú hitelek, kölcsönök törlesztésére pénzügyi vállalkozásnak</t>
  </si>
  <si>
    <t>227</t>
  </si>
  <si>
    <t>H/II/9e - ebből: költségvetési évet követően esedékes kötelezettségek államháztartáson belüli megelőlegezések visszafizetésére</t>
  </si>
  <si>
    <t>233</t>
  </si>
  <si>
    <t>H/II Költségvetési évet követően esedékes kötelezettségek (=H/II/1+…+H/II/9)</t>
  </si>
  <si>
    <t>234</t>
  </si>
  <si>
    <t>H/III/1 Kapott előlegek</t>
  </si>
  <si>
    <t>236</t>
  </si>
  <si>
    <t>H/III/3 Más szervezetet megillető bevételek elszámolása</t>
  </si>
  <si>
    <t>243</t>
  </si>
  <si>
    <t>H/III Kötelezettség jellegű sajátos elszámolások (=H/III/1+…+H/III/10)</t>
  </si>
  <si>
    <t>244</t>
  </si>
  <si>
    <t>H) KÖTELEZETTSÉGEK (=H/I+H/II+H/III)</t>
  </si>
  <si>
    <t>247</t>
  </si>
  <si>
    <t>J/2 Költségek, ráfordítások passzív időbeli elhatárolása</t>
  </si>
  <si>
    <t>249</t>
  </si>
  <si>
    <t>J) PASSZÍV IDŐBELI ELHATÁROLÁSOK (=J/1+J/2+J/3)</t>
  </si>
  <si>
    <t>250</t>
  </si>
  <si>
    <t>FORRÁSOK ÖSSZESEN (=G+H+I+J)</t>
  </si>
  <si>
    <t>13/A - Eredménykimutatás</t>
  </si>
  <si>
    <t>01</t>
  </si>
  <si>
    <t>01 Közhatalmi eredményszemléletű bevételek</t>
  </si>
  <si>
    <t>02 Eszközök és szolgáltatások értékesítése nettó eredményszemléletű bevételei</t>
  </si>
  <si>
    <t>03</t>
  </si>
  <si>
    <t>03 Tevékenység egyéb nettó eredményszemléletű bevételei</t>
  </si>
  <si>
    <t>I Tevékenység nettó eredményszemléletű bevétele (=01+02+03)</t>
  </si>
  <si>
    <t>06 Központi működési célú támogatások eredményszemléletű bevételei</t>
  </si>
  <si>
    <t>07 Egyéb működési célú támogatások eredményszemléletű bevételei</t>
  </si>
  <si>
    <t>08 Felhalmozási célú támogatások eredményszemléletű bevételei</t>
  </si>
  <si>
    <t>09 Különféle egyéb eredményszemléletű bevételek</t>
  </si>
  <si>
    <t>12</t>
  </si>
  <si>
    <t>III Egyéb eredményszemléletű bevételek (=06+07+08+09)</t>
  </si>
  <si>
    <t>10 Anyagköltség</t>
  </si>
  <si>
    <t>14</t>
  </si>
  <si>
    <t>11 Igénybe vett szolgáltatások értéke</t>
  </si>
  <si>
    <t>IV Anyagjellegű ráfordítások (=10+11+12+13)</t>
  </si>
  <si>
    <t>14 Bérköltség</t>
  </si>
  <si>
    <t>19</t>
  </si>
  <si>
    <t>15 Személyi jellegű egyéb kifizetések</t>
  </si>
  <si>
    <t>20</t>
  </si>
  <si>
    <t>16 Bérjárulékok</t>
  </si>
  <si>
    <t>V Személyi jellegű ráfordítások (=14+15+16)</t>
  </si>
  <si>
    <t>VI Értékcsökkenési leírás</t>
  </si>
  <si>
    <t>23</t>
  </si>
  <si>
    <t>VII Egyéb ráfordítások</t>
  </si>
  <si>
    <t>A)  TEVÉKENYSÉGEK EREDMÉNYE (=I±II+III-IV-V-VI-VII)</t>
  </si>
  <si>
    <t>20 Egyéb kapott (járó) kamatok és kamatjellegű eredményszemléletű bevételek</t>
  </si>
  <si>
    <t>32</t>
  </si>
  <si>
    <t>VIII Pénzügyi műveletek eredményszemléletű bevételei (=17+18+19+20+21)</t>
  </si>
  <si>
    <t>35</t>
  </si>
  <si>
    <t>24 Fizetendő kamatok és kamatjellegű ráfordítások</t>
  </si>
  <si>
    <t>42</t>
  </si>
  <si>
    <t>IX Pénzügyi műveletek ráfordításai (=22+23+24+25+26)</t>
  </si>
  <si>
    <t>B)  PÉNZÜGYI MŰVELETEK EREDMÉNYE (=VIII-IX)</t>
  </si>
  <si>
    <t>44</t>
  </si>
  <si>
    <t>C)  MÉRLEG SZERINTI EREDMÉNY (=±A±B)</t>
  </si>
  <si>
    <t>6.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</si>
</sst>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\ _F_t_-;\-* #,##0\ _F_t_-;_-* &quot;-&quot;\ _F_t_-;_-@_-"/>
    <numFmt numFmtId="164" formatCode="\ #,##0.00&quot;     &quot;;\-#,##0.00&quot;     &quot;;&quot; -&quot;#&quot;     &quot;;@\ "/>
    <numFmt numFmtId="165" formatCode="\ #,##0&quot;     &quot;;\-#,##0&quot;     &quot;;&quot; -&quot;#&quot;     &quot;;@\ "/>
    <numFmt numFmtId="166" formatCode="#,###"/>
    <numFmt numFmtId="167" formatCode="#,##0\ _F_t"/>
    <numFmt numFmtId="168" formatCode="0&quot;. I. félév&quot;"/>
    <numFmt numFmtId="169" formatCode="0&quot;. év&quot;"/>
    <numFmt numFmtId="170" formatCode="#,##0_ ;\-#,##0\ "/>
    <numFmt numFmtId="171" formatCode="0&quot; fő&quot;"/>
  </numFmts>
  <fonts count="48" x14ac:knownFonts="1">
    <font>
      <sz val="10"/>
      <name val="Arial"/>
      <family val="2"/>
      <charset val="238"/>
    </font>
    <font>
      <sz val="10"/>
      <name val="Mangal"/>
      <family val="2"/>
      <charset val="238"/>
    </font>
    <font>
      <sz val="10"/>
      <name val="Arial CE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 CE"/>
      <family val="2"/>
      <charset val="238"/>
    </font>
    <font>
      <b/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8"/>
      <name val="Times New Roman"/>
      <family val="1"/>
      <charset val="238"/>
    </font>
    <font>
      <sz val="16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4"/>
      <name val="Arial CE"/>
      <family val="2"/>
      <charset val="238"/>
    </font>
    <font>
      <sz val="14"/>
      <color indexed="8"/>
      <name val="Times New Roman"/>
      <family val="1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b/>
      <sz val="16"/>
      <color indexed="8"/>
      <name val="Times New Roman"/>
      <family val="1"/>
      <charset val="238"/>
    </font>
    <font>
      <sz val="16"/>
      <color indexed="8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1"/>
      <name val="Arial"/>
      <family val="2"/>
      <charset val="238"/>
    </font>
    <font>
      <sz val="14"/>
      <name val="Arial"/>
      <family val="2"/>
      <charset val="238"/>
    </font>
    <font>
      <sz val="13"/>
      <name val="Times New Roman"/>
      <family val="1"/>
      <charset val="238"/>
    </font>
    <font>
      <b/>
      <sz val="13"/>
      <name val="Times New Roman"/>
      <family val="1"/>
      <charset val="238"/>
    </font>
    <font>
      <b/>
      <sz val="18"/>
      <name val="Times New Roman"/>
      <family val="1"/>
      <charset val="238"/>
    </font>
    <font>
      <sz val="18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name val="Times New Roman CE"/>
      <family val="1"/>
      <charset val="238"/>
    </font>
    <font>
      <b/>
      <u/>
      <sz val="14"/>
      <name val="Times New Roman"/>
      <family val="1"/>
      <charset val="238"/>
    </font>
    <font>
      <sz val="9"/>
      <name val="Arial CE"/>
      <family val="2"/>
      <charset val="238"/>
    </font>
    <font>
      <sz val="12"/>
      <name val="Arial"/>
    </font>
    <font>
      <sz val="10"/>
      <name val="Arial"/>
    </font>
    <font>
      <b/>
      <sz val="10"/>
      <name val="Arial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</fonts>
  <fills count="67">
    <fill>
      <patternFill patternType="none"/>
    </fill>
    <fill>
      <patternFill patternType="gray125"/>
    </fill>
    <fill>
      <patternFill patternType="solid">
        <fgColor indexed="46"/>
        <bgColor indexed="31"/>
      </patternFill>
    </fill>
    <fill>
      <patternFill patternType="solid">
        <fgColor indexed="9"/>
        <bgColor indexed="41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44"/>
      </patternFill>
    </fill>
    <fill>
      <patternFill patternType="solid">
        <fgColor theme="6" tint="0.59999389629810485"/>
        <bgColor indexed="3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indexed="41"/>
      </patternFill>
    </fill>
    <fill>
      <patternFill patternType="solid">
        <fgColor theme="6" tint="0.79998168889431442"/>
        <bgColor indexed="44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44"/>
      </patternFill>
    </fill>
    <fill>
      <patternFill patternType="solid">
        <fgColor theme="9" tint="0.59999389629810485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3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indexed="4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44"/>
      </patternFill>
    </fill>
    <fill>
      <patternFill patternType="solid">
        <fgColor theme="8" tint="0.59999389629810485"/>
        <bgColor indexed="31"/>
      </patternFill>
    </fill>
    <fill>
      <patternFill patternType="solid">
        <fgColor theme="8" tint="0.79998168889431442"/>
        <bgColor indexed="44"/>
      </patternFill>
    </fill>
    <fill>
      <patternFill patternType="solid">
        <fgColor theme="8" tint="0.79998168889431442"/>
        <bgColor indexed="3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4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indexed="44"/>
      </patternFill>
    </fill>
    <fill>
      <patternFill patternType="solid">
        <fgColor theme="7" tint="0.79998168889431442"/>
        <bgColor indexed="44"/>
      </patternFill>
    </fill>
    <fill>
      <patternFill patternType="solid">
        <fgColor theme="9" tint="0.59999389629810485"/>
        <bgColor indexed="27"/>
      </patternFill>
    </fill>
    <fill>
      <patternFill patternType="solid">
        <fgColor theme="9" tint="0.39997558519241921"/>
        <bgColor indexed="26"/>
      </patternFill>
    </fill>
    <fill>
      <patternFill patternType="solid">
        <fgColor theme="9" tint="0.39997558519241921"/>
        <bgColor indexed="51"/>
      </patternFill>
    </fill>
    <fill>
      <patternFill patternType="solid">
        <fgColor theme="9" tint="0.39997558519241921"/>
        <bgColor indexed="34"/>
      </patternFill>
    </fill>
    <fill>
      <patternFill patternType="solid">
        <fgColor theme="7" tint="0.79998168889431442"/>
        <bgColor indexed="41"/>
      </patternFill>
    </fill>
    <fill>
      <patternFill patternType="solid">
        <fgColor theme="7" tint="0.59999389629810485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41"/>
      </patternFill>
    </fill>
    <fill>
      <patternFill patternType="solid">
        <fgColor rgb="FFFFFF00"/>
        <bgColor indexed="31"/>
      </patternFill>
    </fill>
    <fill>
      <patternFill patternType="solid">
        <fgColor theme="9" tint="0.59999389629810485"/>
        <bgColor indexed="34"/>
      </patternFill>
    </fill>
    <fill>
      <patternFill patternType="solid">
        <fgColor theme="9" tint="0.39997558519241921"/>
        <bgColor indexed="22"/>
      </patternFill>
    </fill>
    <fill>
      <patternFill patternType="solid">
        <fgColor theme="6" tint="0.79998168889431442"/>
        <bgColor indexed="31"/>
      </patternFill>
    </fill>
    <fill>
      <patternFill patternType="solid">
        <fgColor theme="9" tint="0.59999389629810485"/>
        <bgColor indexed="41"/>
      </patternFill>
    </fill>
    <fill>
      <patternFill patternType="solid">
        <fgColor theme="9" tint="0.79998168889431442"/>
        <bgColor indexed="41"/>
      </patternFill>
    </fill>
    <fill>
      <patternFill patternType="solid">
        <fgColor theme="6" tint="0.79998168889431442"/>
        <bgColor indexed="27"/>
      </patternFill>
    </fill>
    <fill>
      <patternFill patternType="solid">
        <fgColor theme="6" tint="0.79998168889431442"/>
        <bgColor indexed="34"/>
      </patternFill>
    </fill>
    <fill>
      <patternFill patternType="solid">
        <fgColor theme="9" tint="0.39997558519241921"/>
        <bgColor indexed="41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FFFFCC"/>
        <bgColor indexed="41"/>
      </patternFill>
    </fill>
    <fill>
      <patternFill patternType="solid">
        <fgColor rgb="FFFFFFCC"/>
        <bgColor indexed="31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44"/>
      </patternFill>
    </fill>
    <fill>
      <patternFill patternType="solid">
        <fgColor indexed="42"/>
        <bgColor indexed="27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53"/>
      </patternFill>
    </fill>
    <fill>
      <patternFill patternType="solid">
        <fgColor theme="0"/>
        <bgColor indexed="52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theme="8" tint="0.59999389629810485"/>
        <bgColor indexed="52"/>
      </patternFill>
    </fill>
    <fill>
      <patternFill patternType="solid">
        <fgColor theme="9" tint="0.39997558519241921"/>
        <bgColor indexed="27"/>
      </patternFill>
    </fill>
    <fill>
      <patternFill patternType="solid">
        <fgColor theme="8" tint="0.59999389629810485"/>
        <bgColor indexed="27"/>
      </patternFill>
    </fill>
    <fill>
      <patternFill patternType="solid">
        <fgColor rgb="FFCCFFCC"/>
        <bgColor indexed="44"/>
      </patternFill>
    </fill>
    <fill>
      <patternFill patternType="solid">
        <fgColor indexed="49"/>
        <bgColor indexed="64"/>
      </patternFill>
    </fill>
  </fills>
  <borders count="3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rgb="FF7F7F7F"/>
      </right>
      <top style="medium">
        <color indexed="8"/>
      </top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medium">
        <color indexed="8"/>
      </top>
      <bottom style="medium">
        <color indexed="8"/>
      </bottom>
      <diagonal/>
    </border>
    <border>
      <left style="thin">
        <color rgb="FF7F7F7F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double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thick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ck">
        <color indexed="8"/>
      </right>
      <top/>
      <bottom style="medium">
        <color indexed="8"/>
      </bottom>
      <diagonal/>
    </border>
    <border>
      <left style="double">
        <color indexed="8"/>
      </left>
      <right style="thick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medium">
        <color indexed="8"/>
      </left>
      <right/>
      <top style="thick">
        <color indexed="8"/>
      </top>
      <bottom style="medium">
        <color indexed="8"/>
      </bottom>
      <diagonal/>
    </border>
    <border>
      <left/>
      <right/>
      <top style="thick">
        <color indexed="8"/>
      </top>
      <bottom style="medium">
        <color indexed="8"/>
      </bottom>
      <diagonal/>
    </border>
    <border>
      <left/>
      <right style="thick">
        <color indexed="8"/>
      </right>
      <top style="thick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/>
      <right style="thick">
        <color indexed="8"/>
      </right>
      <top/>
      <bottom style="medium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/>
      <right style="thick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ck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ck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double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thick">
        <color indexed="8"/>
      </right>
      <top style="thin">
        <color indexed="8"/>
      </top>
      <bottom style="medium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 style="medium">
        <color indexed="8"/>
      </left>
      <right style="medium">
        <color indexed="8"/>
      </right>
      <top style="thick">
        <color indexed="8"/>
      </top>
      <bottom/>
      <diagonal/>
    </border>
    <border>
      <left style="medium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 style="medium">
        <color indexed="8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indexed="8"/>
      </left>
      <right/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double">
        <color indexed="8"/>
      </left>
      <right style="thick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medium">
        <color indexed="8"/>
      </left>
      <right/>
      <top style="medium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/>
      <right style="thick">
        <color indexed="8"/>
      </right>
      <top style="medium">
        <color indexed="8"/>
      </top>
      <bottom style="thick">
        <color indexed="8"/>
      </bottom>
      <diagonal/>
    </border>
    <border>
      <left style="double">
        <color indexed="8"/>
      </left>
      <right style="thick">
        <color indexed="8"/>
      </right>
      <top style="medium">
        <color indexed="8"/>
      </top>
      <bottom style="thick">
        <color indexed="8"/>
      </bottom>
      <diagonal/>
    </border>
    <border>
      <left/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thick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/>
      <right style="thin">
        <color indexed="8"/>
      </right>
      <top style="thick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auto="1"/>
      </bottom>
      <diagonal/>
    </border>
    <border>
      <left/>
      <right style="medium">
        <color indexed="8"/>
      </right>
      <top style="thin">
        <color auto="1"/>
      </top>
      <bottom style="thin">
        <color auto="1"/>
      </bottom>
      <diagonal/>
    </border>
    <border>
      <left/>
      <right style="medium">
        <color indexed="8"/>
      </right>
      <top style="thin">
        <color auto="1"/>
      </top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ck">
        <color indexed="8"/>
      </top>
      <bottom/>
      <diagonal/>
    </border>
    <border>
      <left style="double">
        <color indexed="8"/>
      </left>
      <right style="thick">
        <color indexed="8"/>
      </right>
      <top/>
      <bottom style="thin">
        <color auto="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ck">
        <color indexed="8"/>
      </right>
      <top style="thin">
        <color auto="1"/>
      </top>
      <bottom style="thin">
        <color auto="1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ck">
        <color indexed="8"/>
      </right>
      <top style="thin">
        <color auto="1"/>
      </top>
      <bottom/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ck">
        <color indexed="8"/>
      </right>
      <top style="medium">
        <color indexed="8"/>
      </top>
      <bottom style="thin">
        <color indexed="8"/>
      </bottom>
      <diagonal/>
    </border>
    <border>
      <left style="thick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ck">
        <color indexed="8"/>
      </left>
      <right/>
      <top style="medium">
        <color indexed="8"/>
      </top>
      <bottom style="thick">
        <color indexed="8"/>
      </bottom>
      <diagonal/>
    </border>
    <border>
      <left/>
      <right/>
      <top style="medium">
        <color indexed="8"/>
      </top>
      <bottom style="thick">
        <color indexed="8"/>
      </bottom>
      <diagonal/>
    </border>
    <border>
      <left/>
      <right style="thin">
        <color indexed="8"/>
      </right>
      <top style="medium">
        <color indexed="8"/>
      </top>
      <bottom style="thick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Dashed">
        <color indexed="8"/>
      </right>
      <top style="thin">
        <color indexed="8"/>
      </top>
      <bottom style="medium">
        <color indexed="8"/>
      </bottom>
      <diagonal/>
    </border>
    <border>
      <left style="mediumDashed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Dashed">
        <color indexed="8"/>
      </right>
      <top style="medium">
        <color indexed="8"/>
      </top>
      <bottom style="thin">
        <color indexed="8"/>
      </bottom>
      <diagonal/>
    </border>
    <border>
      <left style="mediumDashed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mediumDashed">
        <color indexed="8"/>
      </right>
      <top style="thin">
        <color indexed="8"/>
      </top>
      <bottom style="thin">
        <color indexed="8"/>
      </bottom>
      <diagonal/>
    </border>
    <border>
      <left style="mediumDashed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Dashed">
        <color indexed="8"/>
      </right>
      <top style="thin">
        <color indexed="8"/>
      </top>
      <bottom/>
      <diagonal/>
    </border>
    <border>
      <left style="mediumDashed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mediumDashed">
        <color indexed="8"/>
      </right>
      <top style="medium">
        <color indexed="8"/>
      </top>
      <bottom style="medium">
        <color indexed="8"/>
      </bottom>
      <diagonal/>
    </border>
    <border>
      <left style="mediumDashed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mediumDashed">
        <color indexed="8"/>
      </right>
      <top/>
      <bottom style="thin">
        <color indexed="8"/>
      </bottom>
      <diagonal/>
    </border>
    <border>
      <left style="double">
        <color indexed="8"/>
      </left>
      <right style="mediumDashed">
        <color indexed="8"/>
      </right>
      <top style="medium">
        <color indexed="8"/>
      </top>
      <bottom style="thin">
        <color indexed="64"/>
      </bottom>
      <diagonal/>
    </border>
    <border>
      <left style="mediumDashed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Dashed">
        <color indexed="8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mediumDashed">
        <color indexed="8"/>
      </right>
      <top style="thin">
        <color indexed="64"/>
      </top>
      <bottom/>
      <diagonal/>
    </border>
    <border>
      <left style="double">
        <color indexed="8"/>
      </left>
      <right style="mediumDashed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medium">
        <color indexed="8"/>
      </left>
      <right/>
      <top style="thick">
        <color indexed="8"/>
      </top>
      <bottom style="thin">
        <color indexed="8"/>
      </bottom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medium">
        <color indexed="8"/>
      </right>
      <top style="thick">
        <color indexed="8"/>
      </top>
      <bottom style="thin">
        <color indexed="8"/>
      </bottom>
      <diagonal/>
    </border>
    <border>
      <left style="medium">
        <color indexed="8"/>
      </left>
      <right style="mediumDashed">
        <color indexed="8"/>
      </right>
      <top style="thick">
        <color indexed="8"/>
      </top>
      <bottom style="thin">
        <color indexed="8"/>
      </bottom>
      <diagonal/>
    </border>
    <border>
      <left style="mediumDashed">
        <color indexed="8"/>
      </left>
      <right style="mediumDashed">
        <color indexed="8"/>
      </right>
      <top style="thick">
        <color indexed="8"/>
      </top>
      <bottom style="thin">
        <color indexed="8"/>
      </bottom>
      <diagonal/>
    </border>
    <border>
      <left style="mediumDashed">
        <color indexed="8"/>
      </left>
      <right style="medium">
        <color indexed="8"/>
      </right>
      <top style="thick">
        <color indexed="8"/>
      </top>
      <bottom style="thin">
        <color indexed="8"/>
      </bottom>
      <diagonal/>
    </border>
    <border>
      <left style="mediumDashed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double">
        <color indexed="8"/>
      </left>
      <right style="thick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ck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ck">
        <color indexed="8"/>
      </left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ck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ck">
        <color indexed="8"/>
      </bottom>
      <diagonal/>
    </border>
    <border>
      <left style="double">
        <color indexed="8"/>
      </left>
      <right style="mediumDashed">
        <color indexed="8"/>
      </right>
      <top style="medium">
        <color indexed="8"/>
      </top>
      <bottom style="thick">
        <color indexed="8"/>
      </bottom>
      <diagonal/>
    </border>
    <border>
      <left style="mediumDashed">
        <color indexed="8"/>
      </left>
      <right style="thin">
        <color indexed="8"/>
      </right>
      <top style="medium">
        <color indexed="8"/>
      </top>
      <bottom style="thick">
        <color indexed="8"/>
      </bottom>
      <diagonal/>
    </border>
    <border>
      <left style="thin">
        <color indexed="8"/>
      </left>
      <right/>
      <top style="medium">
        <color indexed="8"/>
      </top>
      <bottom style="thick">
        <color indexed="8"/>
      </bottom>
      <diagonal/>
    </border>
    <border>
      <left style="double">
        <color indexed="8"/>
      </left>
      <right style="mediumDashed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medium">
        <color indexed="8"/>
      </right>
      <top style="thick">
        <color indexed="8"/>
      </top>
      <bottom/>
      <diagonal/>
    </border>
    <border>
      <left style="thick">
        <color indexed="8"/>
      </left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 style="thin">
        <color indexed="8"/>
      </right>
      <top style="medium">
        <color indexed="8"/>
      </top>
      <bottom style="thick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double">
        <color indexed="8"/>
      </right>
      <top style="thin">
        <color indexed="64"/>
      </top>
      <bottom/>
      <diagonal/>
    </border>
    <border>
      <left style="double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thin">
        <color indexed="64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medium">
        <color indexed="8"/>
      </left>
      <right style="double">
        <color indexed="8"/>
      </right>
      <top style="thick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ck">
        <color indexed="8"/>
      </top>
      <bottom style="thin">
        <color indexed="8"/>
      </bottom>
      <diagonal/>
    </border>
    <border>
      <left style="double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ck">
        <color indexed="8"/>
      </right>
      <top style="thin">
        <color indexed="64"/>
      </top>
      <bottom/>
      <diagonal/>
    </border>
    <border>
      <left style="thin">
        <color indexed="8"/>
      </left>
      <right style="thick">
        <color indexed="8"/>
      </right>
      <top style="medium">
        <color indexed="8"/>
      </top>
      <bottom style="thick">
        <color indexed="8"/>
      </bottom>
      <diagonal/>
    </border>
    <border>
      <left style="double">
        <color indexed="8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thick">
        <color indexed="8"/>
      </top>
      <bottom style="thin">
        <color indexed="64"/>
      </bottom>
      <diagonal/>
    </border>
    <border>
      <left style="double">
        <color indexed="8"/>
      </left>
      <right style="thick">
        <color indexed="8"/>
      </right>
      <top style="thick">
        <color indexed="8"/>
      </top>
      <bottom style="thin">
        <color indexed="64"/>
      </bottom>
      <diagonal/>
    </border>
    <border>
      <left style="thin">
        <color indexed="64"/>
      </left>
      <right style="thick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ck">
        <color indexed="8"/>
      </right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ck">
        <color indexed="8"/>
      </bottom>
      <diagonal/>
    </border>
    <border>
      <left/>
      <right style="double">
        <color indexed="8"/>
      </right>
      <top style="medium">
        <color indexed="8"/>
      </top>
      <bottom style="thick">
        <color indexed="8"/>
      </bottom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/>
      <right style="double">
        <color indexed="8"/>
      </right>
      <top/>
      <bottom style="thin">
        <color indexed="8"/>
      </bottom>
      <diagonal/>
    </border>
    <border>
      <left/>
      <right style="double">
        <color indexed="8"/>
      </right>
      <top style="thin">
        <color auto="1"/>
      </top>
      <bottom style="thin">
        <color auto="1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auto="1"/>
      </bottom>
      <diagonal/>
    </border>
    <border>
      <left style="double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double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auto="1"/>
      </bottom>
      <diagonal/>
    </border>
    <border>
      <left style="double">
        <color indexed="8"/>
      </left>
      <right style="thin">
        <color indexed="8"/>
      </right>
      <top style="thin">
        <color auto="1"/>
      </top>
      <bottom/>
      <diagonal/>
    </border>
    <border>
      <left style="thick">
        <color indexed="8"/>
      </left>
      <right style="medium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 style="medium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ck">
        <color indexed="8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auto="1"/>
      </bottom>
      <diagonal/>
    </border>
    <border>
      <left style="thin">
        <color indexed="8"/>
      </left>
      <right style="thick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double">
        <color indexed="8"/>
      </left>
      <right style="thick">
        <color indexed="8"/>
      </right>
      <top style="thick">
        <color indexed="8"/>
      </top>
      <bottom/>
      <diagonal/>
    </border>
    <border>
      <left style="double">
        <color indexed="8"/>
      </left>
      <right style="thick">
        <color indexed="8"/>
      </right>
      <top style="medium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double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double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n">
        <color indexed="8"/>
      </left>
      <right style="double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/>
      <top/>
      <bottom style="thick">
        <color indexed="8"/>
      </bottom>
      <diagonal/>
    </border>
    <border>
      <left/>
      <right style="medium">
        <color indexed="8"/>
      </right>
      <top/>
      <bottom style="thick">
        <color indexed="8"/>
      </bottom>
      <diagonal/>
    </border>
    <border>
      <left style="thin">
        <color indexed="8"/>
      </left>
      <right style="medium">
        <color indexed="8"/>
      </right>
      <top style="thick">
        <color indexed="8"/>
      </top>
      <bottom/>
      <diagonal/>
    </border>
    <border>
      <left style="thin">
        <color indexed="8"/>
      </left>
      <right style="double">
        <color indexed="8"/>
      </right>
      <top style="thick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double">
        <color indexed="8"/>
      </right>
      <top/>
      <bottom style="thin">
        <color indexed="64"/>
      </bottom>
      <diagonal/>
    </border>
    <border>
      <left/>
      <right style="thick">
        <color indexed="8"/>
      </right>
      <top style="medium">
        <color indexed="8"/>
      </top>
      <bottom style="thin">
        <color indexed="64"/>
      </bottom>
      <diagonal/>
    </border>
    <border>
      <left/>
      <right style="thick">
        <color indexed="8"/>
      </right>
      <top style="thin">
        <color indexed="64"/>
      </top>
      <bottom style="thin">
        <color indexed="64"/>
      </bottom>
      <diagonal/>
    </border>
    <border>
      <left/>
      <right style="thick">
        <color indexed="8"/>
      </right>
      <top style="thin">
        <color indexed="64"/>
      </top>
      <bottom style="thin">
        <color indexed="8"/>
      </bottom>
      <diagonal/>
    </border>
    <border>
      <left/>
      <right style="thick">
        <color indexed="8"/>
      </right>
      <top/>
      <bottom style="thin">
        <color indexed="64"/>
      </bottom>
      <diagonal/>
    </border>
    <border>
      <left/>
      <right style="thick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auto="1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double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double">
        <color indexed="8"/>
      </right>
      <top style="thin">
        <color auto="1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double">
        <color indexed="8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1" fillId="0" borderId="0" applyFill="0" applyBorder="0" applyAlignment="0" applyProtection="0"/>
    <xf numFmtId="164" fontId="1" fillId="0" borderId="0" applyFill="0" applyBorder="0" applyAlignment="0" applyProtection="0"/>
    <xf numFmtId="0" fontId="23" fillId="0" borderId="0"/>
    <xf numFmtId="0" fontId="2" fillId="0" borderId="0"/>
    <xf numFmtId="0" fontId="25" fillId="5" borderId="12" applyNumberFormat="0" applyAlignment="0" applyProtection="0"/>
    <xf numFmtId="0" fontId="26" fillId="6" borderId="0" applyNumberFormat="0" applyBorder="0" applyAlignment="0" applyProtection="0"/>
    <xf numFmtId="0" fontId="40" fillId="0" borderId="0"/>
  </cellStyleXfs>
  <cellXfs count="1726">
    <xf numFmtId="0" fontId="0" fillId="0" borderId="0" xfId="0"/>
    <xf numFmtId="0" fontId="5" fillId="0" borderId="1" xfId="0" applyFont="1" applyBorder="1"/>
    <xf numFmtId="0" fontId="5" fillId="0" borderId="4" xfId="0" applyFont="1" applyBorder="1"/>
    <xf numFmtId="0" fontId="5" fillId="3" borderId="1" xfId="0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165" fontId="4" fillId="0" borderId="0" xfId="2" applyNumberFormat="1" applyFont="1" applyFill="1" applyBorder="1" applyAlignment="1" applyProtection="1"/>
    <xf numFmtId="165" fontId="5" fillId="0" borderId="0" xfId="2" applyNumberFormat="1" applyFont="1" applyFill="1" applyBorder="1" applyAlignment="1" applyProtection="1"/>
    <xf numFmtId="165" fontId="5" fillId="3" borderId="1" xfId="2" applyNumberFormat="1" applyFont="1" applyFill="1" applyBorder="1" applyAlignment="1" applyProtection="1"/>
    <xf numFmtId="165" fontId="4" fillId="0" borderId="0" xfId="1" applyNumberFormat="1" applyFont="1" applyFill="1" applyBorder="1" applyAlignment="1" applyProtection="1"/>
    <xf numFmtId="165" fontId="5" fillId="0" borderId="0" xfId="1" applyNumberFormat="1" applyFont="1" applyFill="1" applyBorder="1" applyAlignment="1" applyProtection="1"/>
    <xf numFmtId="0" fontId="5" fillId="0" borderId="0" xfId="0" applyFont="1" applyFill="1" applyBorder="1"/>
    <xf numFmtId="0" fontId="5" fillId="0" borderId="0" xfId="0" applyFont="1" applyFill="1"/>
    <xf numFmtId="0" fontId="4" fillId="0" borderId="0" xfId="0" applyFont="1" applyFill="1"/>
    <xf numFmtId="166" fontId="4" fillId="0" borderId="2" xfId="0" applyNumberFormat="1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4" fillId="2" borderId="1" xfId="0" applyNumberFormat="1" applyFont="1" applyFill="1" applyBorder="1" applyAlignment="1" applyProtection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1" xfId="2" applyNumberFormat="1" applyFont="1" applyFill="1" applyBorder="1" applyAlignment="1" applyProtection="1"/>
    <xf numFmtId="165" fontId="14" fillId="2" borderId="1" xfId="2" applyNumberFormat="1" applyFont="1" applyFill="1" applyBorder="1" applyAlignment="1" applyProtection="1">
      <alignment vertical="center" wrapText="1"/>
    </xf>
    <xf numFmtId="165" fontId="20" fillId="3" borderId="1" xfId="2" applyNumberFormat="1" applyFont="1" applyFill="1" applyBorder="1" applyAlignment="1" applyProtection="1">
      <alignment vertical="center" wrapText="1"/>
    </xf>
    <xf numFmtId="166" fontId="5" fillId="0" borderId="4" xfId="0" applyNumberFormat="1" applyFont="1" applyFill="1" applyBorder="1" applyAlignment="1" applyProtection="1">
      <alignment vertical="center" wrapText="1"/>
    </xf>
    <xf numFmtId="166" fontId="5" fillId="0" borderId="4" xfId="0" applyNumberFormat="1" applyFont="1" applyFill="1" applyBorder="1" applyAlignment="1" applyProtection="1">
      <alignment vertical="center" wrapText="1"/>
      <protection locked="0"/>
    </xf>
    <xf numFmtId="165" fontId="18" fillId="3" borderId="1" xfId="2" applyNumberFormat="1" applyFont="1" applyFill="1" applyBorder="1" applyAlignment="1" applyProtection="1">
      <alignment vertical="center" wrapText="1"/>
    </xf>
    <xf numFmtId="166" fontId="5" fillId="0" borderId="1" xfId="0" applyNumberFormat="1" applyFont="1" applyFill="1" applyBorder="1" applyAlignment="1" applyProtection="1">
      <alignment vertical="center" wrapText="1"/>
      <protection locked="0"/>
    </xf>
    <xf numFmtId="166" fontId="5" fillId="0" borderId="1" xfId="0" applyNumberFormat="1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/>
    <xf numFmtId="165" fontId="4" fillId="2" borderId="1" xfId="2" applyNumberFormat="1" applyFont="1" applyFill="1" applyBorder="1" applyAlignment="1" applyProtection="1">
      <alignment vertical="center" wrapText="1"/>
    </xf>
    <xf numFmtId="165" fontId="8" fillId="3" borderId="1" xfId="2" applyNumberFormat="1" applyFont="1" applyFill="1" applyBorder="1" applyAlignment="1" applyProtection="1">
      <alignment vertical="center" wrapText="1"/>
    </xf>
    <xf numFmtId="165" fontId="5" fillId="3" borderId="1" xfId="2" applyNumberFormat="1" applyFont="1" applyFill="1" applyBorder="1" applyAlignment="1" applyProtection="1">
      <alignment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11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3" fontId="3" fillId="19" borderId="20" xfId="1" applyNumberFormat="1" applyFont="1" applyFill="1" applyBorder="1" applyAlignment="1" applyProtection="1">
      <alignment vertical="center"/>
    </xf>
    <xf numFmtId="3" fontId="3" fillId="33" borderId="7" xfId="1" applyNumberFormat="1" applyFont="1" applyFill="1" applyBorder="1" applyAlignment="1" applyProtection="1">
      <alignment vertical="center"/>
    </xf>
    <xf numFmtId="3" fontId="3" fillId="33" borderId="6" xfId="1" applyNumberFormat="1" applyFont="1" applyFill="1" applyBorder="1" applyAlignment="1" applyProtection="1">
      <alignment vertical="center"/>
    </xf>
    <xf numFmtId="0" fontId="8" fillId="0" borderId="0" xfId="0" applyFont="1"/>
    <xf numFmtId="0" fontId="3" fillId="0" borderId="0" xfId="0" applyFont="1"/>
    <xf numFmtId="0" fontId="17" fillId="0" borderId="0" xfId="0" applyFont="1"/>
    <xf numFmtId="0" fontId="5" fillId="0" borderId="28" xfId="0" applyFont="1" applyFill="1" applyBorder="1"/>
    <xf numFmtId="165" fontId="32" fillId="45" borderId="23" xfId="1" applyNumberFormat="1" applyFont="1" applyFill="1" applyBorder="1" applyAlignment="1" applyProtection="1">
      <alignment horizontal="center" vertical="center" wrapText="1"/>
    </xf>
    <xf numFmtId="165" fontId="9" fillId="0" borderId="0" xfId="2" applyNumberFormat="1" applyFont="1" applyFill="1" applyBorder="1" applyAlignment="1" applyProtection="1"/>
    <xf numFmtId="0" fontId="9" fillId="0" borderId="0" xfId="0" applyFont="1" applyFill="1"/>
    <xf numFmtId="165" fontId="3" fillId="0" borderId="0" xfId="1" applyNumberFormat="1" applyFont="1" applyFill="1" applyBorder="1" applyAlignment="1" applyProtection="1"/>
    <xf numFmtId="0" fontId="3" fillId="0" borderId="0" xfId="0" applyFont="1" applyFill="1"/>
    <xf numFmtId="0" fontId="4" fillId="0" borderId="21" xfId="0" applyFont="1" applyFill="1" applyBorder="1"/>
    <xf numFmtId="0" fontId="5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11" fillId="0" borderId="0" xfId="0" applyFont="1" applyAlignment="1">
      <alignment vertical="center"/>
    </xf>
    <xf numFmtId="165" fontId="4" fillId="42" borderId="37" xfId="1" applyNumberFormat="1" applyFont="1" applyFill="1" applyBorder="1" applyAlignment="1" applyProtection="1">
      <alignment horizontal="center" vertical="center" wrapText="1"/>
    </xf>
    <xf numFmtId="165" fontId="4" fillId="42" borderId="29" xfId="1" applyNumberFormat="1" applyFont="1" applyFill="1" applyBorder="1" applyAlignment="1" applyProtection="1">
      <alignment horizontal="center" vertical="center" wrapText="1"/>
    </xf>
    <xf numFmtId="41" fontId="5" fillId="0" borderId="0" xfId="0" applyNumberFormat="1" applyFont="1" applyFill="1"/>
    <xf numFmtId="41" fontId="8" fillId="0" borderId="0" xfId="0" applyNumberFormat="1" applyFont="1"/>
    <xf numFmtId="41" fontId="3" fillId="21" borderId="9" xfId="2" applyNumberFormat="1" applyFont="1" applyFill="1" applyBorder="1" applyAlignment="1" applyProtection="1">
      <alignment vertical="center"/>
    </xf>
    <xf numFmtId="41" fontId="3" fillId="21" borderId="5" xfId="2" applyNumberFormat="1" applyFont="1" applyFill="1" applyBorder="1" applyAlignment="1" applyProtection="1">
      <alignment vertical="center"/>
    </xf>
    <xf numFmtId="41" fontId="4" fillId="43" borderId="11" xfId="2" applyNumberFormat="1" applyFont="1" applyFill="1" applyBorder="1" applyAlignment="1" applyProtection="1">
      <alignment vertical="center"/>
    </xf>
    <xf numFmtId="41" fontId="4" fillId="0" borderId="0" xfId="0" applyNumberFormat="1" applyFont="1"/>
    <xf numFmtId="41" fontId="5" fillId="0" borderId="0" xfId="0" applyNumberFormat="1" applyFont="1"/>
    <xf numFmtId="3" fontId="36" fillId="8" borderId="17" xfId="5" applyNumberFormat="1" applyFont="1" applyFill="1" applyBorder="1" applyAlignment="1" applyProtection="1">
      <alignment vertical="center" wrapText="1"/>
    </xf>
    <xf numFmtId="3" fontId="36" fillId="8" borderId="18" xfId="5" applyNumberFormat="1" applyFont="1" applyFill="1" applyBorder="1" applyAlignment="1" applyProtection="1">
      <alignment vertical="center" wrapText="1"/>
    </xf>
    <xf numFmtId="3" fontId="36" fillId="8" borderId="19" xfId="5" applyNumberFormat="1" applyFont="1" applyFill="1" applyBorder="1" applyAlignment="1" applyProtection="1">
      <alignment vertical="center" wrapText="1"/>
    </xf>
    <xf numFmtId="3" fontId="36" fillId="8" borderId="20" xfId="5" applyNumberFormat="1" applyFont="1" applyFill="1" applyBorder="1" applyAlignment="1" applyProtection="1">
      <alignment vertical="center" wrapText="1"/>
    </xf>
    <xf numFmtId="3" fontId="36" fillId="19" borderId="5" xfId="1" applyNumberFormat="1" applyFont="1" applyFill="1" applyBorder="1" applyAlignment="1" applyProtection="1">
      <alignment vertical="center" wrapText="1"/>
    </xf>
    <xf numFmtId="3" fontId="36" fillId="19" borderId="6" xfId="1" applyNumberFormat="1" applyFont="1" applyFill="1" applyBorder="1" applyAlignment="1" applyProtection="1">
      <alignment vertical="center" wrapText="1"/>
    </xf>
    <xf numFmtId="3" fontId="36" fillId="19" borderId="20" xfId="1" applyNumberFormat="1" applyFont="1" applyFill="1" applyBorder="1" applyAlignment="1" applyProtection="1">
      <alignment vertical="center" wrapText="1"/>
    </xf>
    <xf numFmtId="3" fontId="36" fillId="20" borderId="7" xfId="0" applyNumberFormat="1" applyFont="1" applyFill="1" applyBorder="1" applyAlignment="1">
      <alignment vertical="center" wrapText="1"/>
    </xf>
    <xf numFmtId="3" fontId="36" fillId="20" borderId="6" xfId="0" applyNumberFormat="1" applyFont="1" applyFill="1" applyBorder="1" applyAlignment="1">
      <alignment vertical="center" wrapText="1"/>
    </xf>
    <xf numFmtId="167" fontId="4" fillId="0" borderId="36" xfId="0" applyNumberFormat="1" applyFont="1" applyFill="1" applyBorder="1" applyAlignment="1" applyProtection="1">
      <alignment horizontal="right" vertical="center"/>
    </xf>
    <xf numFmtId="0" fontId="0" fillId="0" borderId="0" xfId="0" applyAlignment="1" applyProtection="1">
      <alignment vertical="center"/>
    </xf>
    <xf numFmtId="167" fontId="3" fillId="21" borderId="36" xfId="0" applyNumberFormat="1" applyFont="1" applyFill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167" fontId="5" fillId="0" borderId="36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8" fillId="0" borderId="0" xfId="0" applyFont="1" applyProtection="1"/>
    <xf numFmtId="0" fontId="3" fillId="10" borderId="26" xfId="0" applyFont="1" applyFill="1" applyBorder="1" applyAlignment="1" applyProtection="1">
      <alignment horizontal="center" vertical="center" wrapText="1"/>
    </xf>
    <xf numFmtId="0" fontId="3" fillId="10" borderId="27" xfId="0" applyFont="1" applyFill="1" applyBorder="1" applyAlignment="1" applyProtection="1">
      <alignment horizontal="center" vertical="center" wrapText="1"/>
    </xf>
    <xf numFmtId="167" fontId="3" fillId="10" borderId="35" xfId="0" applyNumberFormat="1" applyFont="1" applyFill="1" applyBorder="1" applyAlignment="1" applyProtection="1">
      <alignment horizontal="center" vertical="center"/>
    </xf>
    <xf numFmtId="0" fontId="32" fillId="45" borderId="31" xfId="0" applyFont="1" applyFill="1" applyBorder="1" applyAlignment="1" applyProtection="1">
      <alignment horizontal="left" vertical="center" wrapText="1" indent="4"/>
    </xf>
    <xf numFmtId="0" fontId="32" fillId="45" borderId="24" xfId="0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/>
    </xf>
    <xf numFmtId="167" fontId="8" fillId="0" borderId="0" xfId="0" applyNumberFormat="1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38" fillId="0" borderId="0" xfId="0" applyFont="1" applyAlignment="1" applyProtection="1">
      <alignment vertical="center"/>
    </xf>
    <xf numFmtId="0" fontId="39" fillId="0" borderId="0" xfId="0" applyFont="1" applyAlignment="1" applyProtection="1">
      <alignment vertical="center"/>
    </xf>
    <xf numFmtId="0" fontId="5" fillId="0" borderId="8" xfId="0" applyFont="1" applyFill="1" applyBorder="1" applyAlignment="1" applyProtection="1">
      <alignment vertical="center"/>
    </xf>
    <xf numFmtId="41" fontId="5" fillId="27" borderId="22" xfId="0" applyNumberFormat="1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Protection="1"/>
    <xf numFmtId="41" fontId="3" fillId="20" borderId="5" xfId="0" applyNumberFormat="1" applyFont="1" applyFill="1" applyBorder="1" applyAlignment="1" applyProtection="1">
      <alignment vertical="center"/>
    </xf>
    <xf numFmtId="0" fontId="5" fillId="0" borderId="28" xfId="0" applyFont="1" applyBorder="1" applyAlignment="1" applyProtection="1">
      <alignment vertical="center"/>
    </xf>
    <xf numFmtId="41" fontId="4" fillId="0" borderId="28" xfId="0" applyNumberFormat="1" applyFont="1" applyBorder="1" applyAlignment="1" applyProtection="1">
      <alignment vertical="center"/>
    </xf>
    <xf numFmtId="41" fontId="5" fillId="0" borderId="28" xfId="0" applyNumberFormat="1" applyFont="1" applyBorder="1" applyAlignment="1" applyProtection="1">
      <alignment vertical="center"/>
    </xf>
    <xf numFmtId="41" fontId="4" fillId="0" borderId="0" xfId="0" applyNumberFormat="1" applyFont="1" applyAlignment="1" applyProtection="1">
      <alignment vertical="center"/>
    </xf>
    <xf numFmtId="41" fontId="5" fillId="0" borderId="0" xfId="0" applyNumberFormat="1" applyFont="1" applyAlignment="1" applyProtection="1">
      <alignment vertical="center"/>
    </xf>
    <xf numFmtId="0" fontId="8" fillId="0" borderId="44" xfId="0" applyFont="1" applyFill="1" applyBorder="1" applyAlignment="1" applyProtection="1">
      <alignment vertical="center"/>
    </xf>
    <xf numFmtId="166" fontId="8" fillId="0" borderId="44" xfId="0" applyNumberFormat="1" applyFont="1" applyFill="1" applyBorder="1" applyAlignment="1" applyProtection="1">
      <alignment horizontal="left" vertical="center"/>
    </xf>
    <xf numFmtId="0" fontId="8" fillId="0" borderId="46" xfId="0" applyFont="1" applyFill="1" applyBorder="1" applyAlignment="1" applyProtection="1">
      <alignment horizontal="left" vertical="center" wrapText="1"/>
    </xf>
    <xf numFmtId="165" fontId="3" fillId="0" borderId="45" xfId="1" applyNumberFormat="1" applyFont="1" applyFill="1" applyBorder="1" applyAlignment="1" applyProtection="1">
      <alignment horizontal="right"/>
    </xf>
    <xf numFmtId="3" fontId="32" fillId="0" borderId="39" xfId="0" applyNumberFormat="1" applyFont="1" applyFill="1" applyBorder="1" applyAlignment="1" applyProtection="1">
      <alignment horizontal="right" vertical="center" wrapText="1"/>
    </xf>
    <xf numFmtId="0" fontId="32" fillId="45" borderId="46" xfId="0" applyFont="1" applyFill="1" applyBorder="1" applyAlignment="1" applyProtection="1">
      <alignment horizontal="left" vertical="center" wrapText="1" indent="4"/>
    </xf>
    <xf numFmtId="165" fontId="32" fillId="45" borderId="45" xfId="1" applyNumberFormat="1" applyFont="1" applyFill="1" applyBorder="1" applyAlignment="1" applyProtection="1">
      <alignment horizontal="right"/>
    </xf>
    <xf numFmtId="0" fontId="3" fillId="39" borderId="46" xfId="0" applyFont="1" applyFill="1" applyBorder="1" applyProtection="1"/>
    <xf numFmtId="165" fontId="3" fillId="39" borderId="45" xfId="1" applyNumberFormat="1" applyFont="1" applyFill="1" applyBorder="1" applyAlignment="1" applyProtection="1"/>
    <xf numFmtId="0" fontId="3" fillId="17" borderId="46" xfId="0" applyFont="1" applyFill="1" applyBorder="1" applyAlignment="1" applyProtection="1">
      <alignment horizontal="left" vertical="center" indent="2"/>
    </xf>
    <xf numFmtId="166" fontId="3" fillId="17" borderId="45" xfId="0" applyNumberFormat="1" applyFont="1" applyFill="1" applyBorder="1" applyAlignment="1" applyProtection="1">
      <alignment horizontal="right" vertical="center"/>
    </xf>
    <xf numFmtId="0" fontId="3" fillId="0" borderId="46" xfId="0" applyFont="1" applyFill="1" applyBorder="1" applyAlignment="1" applyProtection="1">
      <alignment horizontal="left" vertical="center" wrapText="1"/>
    </xf>
    <xf numFmtId="0" fontId="8" fillId="0" borderId="46" xfId="0" applyFont="1" applyFill="1" applyBorder="1" applyAlignment="1" applyProtection="1">
      <alignment horizontal="left" vertical="center" wrapText="1" indent="1"/>
    </xf>
    <xf numFmtId="0" fontId="3" fillId="17" borderId="46" xfId="0" applyFont="1" applyFill="1" applyBorder="1" applyAlignment="1" applyProtection="1">
      <alignment horizontal="left" vertical="center" wrapText="1" indent="2"/>
    </xf>
    <xf numFmtId="3" fontId="3" fillId="17" borderId="45" xfId="0" applyNumberFormat="1" applyFont="1" applyFill="1" applyBorder="1" applyAlignment="1" applyProtection="1">
      <alignment horizontal="right" vertical="center" wrapText="1"/>
    </xf>
    <xf numFmtId="0" fontId="8" fillId="0" borderId="46" xfId="0" applyFont="1" applyFill="1" applyBorder="1" applyProtection="1"/>
    <xf numFmtId="0" fontId="3" fillId="17" borderId="46" xfId="0" applyFont="1" applyFill="1" applyBorder="1" applyAlignment="1" applyProtection="1">
      <alignment horizontal="left" indent="2"/>
    </xf>
    <xf numFmtId="166" fontId="3" fillId="17" borderId="45" xfId="0" applyNumberFormat="1" applyFont="1" applyFill="1" applyBorder="1" applyProtection="1"/>
    <xf numFmtId="165" fontId="3" fillId="17" borderId="45" xfId="1" applyNumberFormat="1" applyFont="1" applyFill="1" applyBorder="1" applyAlignment="1" applyProtection="1">
      <alignment horizontal="right"/>
    </xf>
    <xf numFmtId="0" fontId="3" fillId="44" borderId="46" xfId="0" applyFont="1" applyFill="1" applyBorder="1" applyAlignment="1" applyProtection="1">
      <alignment horizontal="left" indent="2"/>
    </xf>
    <xf numFmtId="165" fontId="3" fillId="44" borderId="45" xfId="1" applyNumberFormat="1" applyFont="1" applyFill="1" applyBorder="1" applyAlignment="1" applyProtection="1"/>
    <xf numFmtId="165" fontId="3" fillId="17" borderId="45" xfId="1" applyNumberFormat="1" applyFont="1" applyFill="1" applyBorder="1" applyAlignment="1" applyProtection="1"/>
    <xf numFmtId="0" fontId="5" fillId="0" borderId="44" xfId="0" applyFont="1" applyFill="1" applyBorder="1"/>
    <xf numFmtId="0" fontId="5" fillId="0" borderId="21" xfId="0" applyFont="1" applyFill="1" applyBorder="1" applyAlignment="1" applyProtection="1">
      <alignment vertical="center"/>
    </xf>
    <xf numFmtId="41" fontId="4" fillId="0" borderId="21" xfId="2" applyNumberFormat="1" applyFont="1" applyFill="1" applyBorder="1" applyAlignment="1" applyProtection="1">
      <alignment vertical="center"/>
    </xf>
    <xf numFmtId="41" fontId="5" fillId="0" borderId="21" xfId="0" applyNumberFormat="1" applyFont="1" applyFill="1" applyBorder="1" applyAlignment="1" applyProtection="1">
      <alignment vertical="center"/>
    </xf>
    <xf numFmtId="41" fontId="8" fillId="27" borderId="48" xfId="0" applyNumberFormat="1" applyFont="1" applyFill="1" applyBorder="1"/>
    <xf numFmtId="0" fontId="22" fillId="0" borderId="9" xfId="0" applyFont="1" applyBorder="1" applyAlignment="1">
      <alignment horizontal="center"/>
    </xf>
    <xf numFmtId="0" fontId="0" fillId="0" borderId="63" xfId="0" applyBorder="1"/>
    <xf numFmtId="0" fontId="0" fillId="0" borderId="64" xfId="0" applyBorder="1"/>
    <xf numFmtId="0" fontId="22" fillId="0" borderId="0" xfId="0" applyFont="1"/>
    <xf numFmtId="0" fontId="42" fillId="0" borderId="0" xfId="0" applyFont="1"/>
    <xf numFmtId="0" fontId="22" fillId="0" borderId="9" xfId="0" applyFont="1" applyBorder="1"/>
    <xf numFmtId="3" fontId="0" fillId="0" borderId="63" xfId="0" applyNumberFormat="1" applyBorder="1"/>
    <xf numFmtId="3" fontId="0" fillId="0" borderId="64" xfId="0" applyNumberFormat="1" applyBorder="1"/>
    <xf numFmtId="0" fontId="0" fillId="0" borderId="66" xfId="0" applyBorder="1"/>
    <xf numFmtId="3" fontId="0" fillId="0" borderId="66" xfId="0" applyNumberFormat="1" applyBorder="1"/>
    <xf numFmtId="3" fontId="22" fillId="0" borderId="9" xfId="0" applyNumberFormat="1" applyFont="1" applyBorder="1"/>
    <xf numFmtId="0" fontId="0" fillId="0" borderId="65" xfId="0" applyBorder="1"/>
    <xf numFmtId="3" fontId="0" fillId="0" borderId="65" xfId="0" applyNumberFormat="1" applyBorder="1"/>
    <xf numFmtId="0" fontId="0" fillId="0" borderId="67" xfId="0" applyBorder="1"/>
    <xf numFmtId="3" fontId="0" fillId="0" borderId="67" xfId="0" applyNumberFormat="1" applyBorder="1"/>
    <xf numFmtId="3" fontId="0" fillId="0" borderId="64" xfId="0" applyNumberFormat="1" applyBorder="1" applyAlignment="1">
      <alignment horizontal="left"/>
    </xf>
    <xf numFmtId="0" fontId="0" fillId="0" borderId="44" xfId="0" applyBorder="1"/>
    <xf numFmtId="0" fontId="22" fillId="0" borderId="0" xfId="0" applyFont="1" applyAlignment="1">
      <alignment horizontal="center"/>
    </xf>
    <xf numFmtId="0" fontId="5" fillId="0" borderId="59" xfId="0" applyFont="1" applyBorder="1" applyAlignment="1">
      <alignment horizontal="center"/>
    </xf>
    <xf numFmtId="0" fontId="28" fillId="0" borderId="68" xfId="0" applyFont="1" applyBorder="1" applyAlignment="1">
      <alignment horizontal="center"/>
    </xf>
    <xf numFmtId="0" fontId="28" fillId="0" borderId="59" xfId="0" applyFont="1" applyBorder="1" applyAlignment="1">
      <alignment horizontal="center"/>
    </xf>
    <xf numFmtId="0" fontId="5" fillId="0" borderId="57" xfId="0" applyFont="1" applyBorder="1" applyAlignment="1">
      <alignment horizontal="center"/>
    </xf>
    <xf numFmtId="0" fontId="5" fillId="0" borderId="61" xfId="0" applyFont="1" applyBorder="1"/>
    <xf numFmtId="3" fontId="5" fillId="0" borderId="61" xfId="0" applyNumberFormat="1" applyFont="1" applyBorder="1"/>
    <xf numFmtId="3" fontId="5" fillId="0" borderId="69" xfId="0" applyNumberFormat="1" applyFont="1" applyBorder="1"/>
    <xf numFmtId="3" fontId="5" fillId="0" borderId="59" xfId="0" applyNumberFormat="1" applyFont="1" applyBorder="1"/>
    <xf numFmtId="0" fontId="5" fillId="0" borderId="70" xfId="0" applyFont="1" applyBorder="1"/>
    <xf numFmtId="3" fontId="5" fillId="0" borderId="70" xfId="0" applyNumberFormat="1" applyFont="1" applyBorder="1"/>
    <xf numFmtId="3" fontId="5" fillId="0" borderId="71" xfId="0" applyNumberFormat="1" applyFont="1" applyBorder="1"/>
    <xf numFmtId="0" fontId="18" fillId="0" borderId="70" xfId="0" applyFont="1" applyBorder="1" applyAlignment="1">
      <alignment wrapText="1"/>
    </xf>
    <xf numFmtId="3" fontId="5" fillId="0" borderId="70" xfId="0" applyNumberFormat="1" applyFont="1" applyBorder="1" applyAlignment="1">
      <alignment wrapText="1"/>
    </xf>
    <xf numFmtId="3" fontId="5" fillId="0" borderId="71" xfId="0" applyNumberFormat="1" applyFont="1" applyBorder="1" applyAlignment="1">
      <alignment wrapText="1"/>
    </xf>
    <xf numFmtId="3" fontId="5" fillId="0" borderId="59" xfId="0" applyNumberFormat="1" applyFont="1" applyBorder="1" applyAlignment="1">
      <alignment wrapText="1"/>
    </xf>
    <xf numFmtId="0" fontId="5" fillId="0" borderId="70" xfId="0" applyFont="1" applyBorder="1" applyAlignment="1">
      <alignment wrapText="1"/>
    </xf>
    <xf numFmtId="0" fontId="5" fillId="0" borderId="72" xfId="0" applyFont="1" applyBorder="1"/>
    <xf numFmtId="3" fontId="5" fillId="0" borderId="72" xfId="0" applyNumberFormat="1" applyFont="1" applyBorder="1"/>
    <xf numFmtId="3" fontId="5" fillId="0" borderId="73" xfId="0" applyNumberFormat="1" applyFont="1" applyBorder="1"/>
    <xf numFmtId="0" fontId="4" fillId="0" borderId="59" xfId="0" applyFont="1" applyBorder="1"/>
    <xf numFmtId="3" fontId="4" fillId="0" borderId="59" xfId="0" applyNumberFormat="1" applyFont="1" applyBorder="1"/>
    <xf numFmtId="3" fontId="4" fillId="0" borderId="57" xfId="0" applyNumberFormat="1" applyFont="1" applyBorder="1"/>
    <xf numFmtId="0" fontId="0" fillId="0" borderId="74" xfId="0" applyBorder="1"/>
    <xf numFmtId="0" fontId="0" fillId="0" borderId="59" xfId="0" applyBorder="1"/>
    <xf numFmtId="0" fontId="11" fillId="0" borderId="0" xfId="0" applyFont="1"/>
    <xf numFmtId="0" fontId="4" fillId="20" borderId="9" xfId="0" applyFont="1" applyFill="1" applyBorder="1" applyAlignment="1">
      <alignment horizontal="center" vertical="center"/>
    </xf>
    <xf numFmtId="0" fontId="4" fillId="20" borderId="9" xfId="7" applyFont="1" applyFill="1" applyBorder="1" applyAlignment="1">
      <alignment horizontal="center" vertical="center"/>
    </xf>
    <xf numFmtId="3" fontId="4" fillId="20" borderId="9" xfId="7" applyNumberFormat="1" applyFont="1" applyFill="1" applyBorder="1" applyAlignment="1">
      <alignment horizontal="center" vertical="center"/>
    </xf>
    <xf numFmtId="0" fontId="5" fillId="0" borderId="75" xfId="0" applyFont="1" applyBorder="1" applyAlignment="1">
      <alignment vertical="center"/>
    </xf>
    <xf numFmtId="0" fontId="5" fillId="0" borderId="76" xfId="7" applyFont="1" applyBorder="1" applyAlignment="1">
      <alignment horizontal="left" vertical="center"/>
    </xf>
    <xf numFmtId="3" fontId="5" fillId="0" borderId="77" xfId="7" applyNumberFormat="1" applyFont="1" applyBorder="1" applyAlignment="1">
      <alignment vertical="center"/>
    </xf>
    <xf numFmtId="3" fontId="5" fillId="0" borderId="78" xfId="7" applyNumberFormat="1" applyFont="1" applyBorder="1" applyAlignment="1">
      <alignment vertical="center"/>
    </xf>
    <xf numFmtId="3" fontId="5" fillId="0" borderId="76" xfId="7" applyNumberFormat="1" applyFont="1" applyBorder="1" applyAlignment="1">
      <alignment vertical="center"/>
    </xf>
    <xf numFmtId="3" fontId="4" fillId="0" borderId="79" xfId="7" applyNumberFormat="1" applyFont="1" applyBorder="1" applyAlignment="1">
      <alignment vertical="center"/>
    </xf>
    <xf numFmtId="0" fontId="5" fillId="0" borderId="80" xfId="0" applyFont="1" applyBorder="1" applyAlignment="1">
      <alignment vertical="center"/>
    </xf>
    <xf numFmtId="0" fontId="5" fillId="0" borderId="81" xfId="7" applyFont="1" applyBorder="1" applyAlignment="1">
      <alignment horizontal="left" vertical="center"/>
    </xf>
    <xf numFmtId="3" fontId="5" fillId="0" borderId="82" xfId="7" applyNumberFormat="1" applyFont="1" applyBorder="1" applyAlignment="1">
      <alignment vertical="center"/>
    </xf>
    <xf numFmtId="3" fontId="5" fillId="0" borderId="59" xfId="7" applyNumberFormat="1" applyFont="1" applyBorder="1" applyAlignment="1">
      <alignment vertical="center"/>
    </xf>
    <xf numFmtId="3" fontId="5" fillId="0" borderId="81" xfId="7" applyNumberFormat="1" applyFont="1" applyBorder="1" applyAlignment="1">
      <alignment vertical="center"/>
    </xf>
    <xf numFmtId="3" fontId="4" fillId="55" borderId="83" xfId="7" applyNumberFormat="1" applyFont="1" applyFill="1" applyBorder="1" applyAlignment="1">
      <alignment vertical="center"/>
    </xf>
    <xf numFmtId="166" fontId="5" fillId="0" borderId="81" xfId="7" applyNumberFormat="1" applyFont="1" applyBorder="1" applyAlignment="1">
      <alignment vertical="center"/>
    </xf>
    <xf numFmtId="0" fontId="5" fillId="0" borderId="80" xfId="0" applyFont="1" applyBorder="1" applyAlignment="1">
      <alignment vertical="center" wrapText="1"/>
    </xf>
    <xf numFmtId="3" fontId="5" fillId="56" borderId="82" xfId="7" applyNumberFormat="1" applyFont="1" applyFill="1" applyBorder="1" applyAlignment="1">
      <alignment vertical="center"/>
    </xf>
    <xf numFmtId="3" fontId="5" fillId="56" borderId="59" xfId="7" applyNumberFormat="1" applyFont="1" applyFill="1" applyBorder="1" applyAlignment="1">
      <alignment vertical="center"/>
    </xf>
    <xf numFmtId="3" fontId="5" fillId="56" borderId="81" xfId="7" applyNumberFormat="1" applyFont="1" applyFill="1" applyBorder="1" applyAlignment="1">
      <alignment vertical="center"/>
    </xf>
    <xf numFmtId="0" fontId="5" fillId="0" borderId="84" xfId="0" applyFont="1" applyBorder="1" applyAlignment="1">
      <alignment vertical="center"/>
    </xf>
    <xf numFmtId="3" fontId="5" fillId="0" borderId="85" xfId="7" applyNumberFormat="1" applyFont="1" applyBorder="1" applyAlignment="1">
      <alignment vertical="center"/>
    </xf>
    <xf numFmtId="3" fontId="3" fillId="60" borderId="9" xfId="7" applyNumberFormat="1" applyFont="1" applyFill="1" applyBorder="1" applyAlignment="1">
      <alignment vertical="center"/>
    </xf>
    <xf numFmtId="3" fontId="3" fillId="61" borderId="9" xfId="7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21" xfId="7" applyFont="1" applyBorder="1" applyAlignment="1">
      <alignment horizontal="center" vertical="center"/>
    </xf>
    <xf numFmtId="3" fontId="3" fillId="0" borderId="21" xfId="7" applyNumberFormat="1" applyFont="1" applyBorder="1" applyAlignment="1">
      <alignment vertical="center"/>
    </xf>
    <xf numFmtId="3" fontId="4" fillId="57" borderId="79" xfId="7" applyNumberFormat="1" applyFont="1" applyFill="1" applyBorder="1" applyAlignment="1">
      <alignment vertical="center"/>
    </xf>
    <xf numFmtId="3" fontId="5" fillId="0" borderId="88" xfId="7" applyNumberFormat="1" applyFont="1" applyBorder="1" applyAlignment="1">
      <alignment vertical="center"/>
    </xf>
    <xf numFmtId="3" fontId="5" fillId="0" borderId="54" xfId="7" applyNumberFormat="1" applyFont="1" applyBorder="1" applyAlignment="1">
      <alignment vertical="center"/>
    </xf>
    <xf numFmtId="3" fontId="4" fillId="57" borderId="83" xfId="7" applyNumberFormat="1" applyFont="1" applyFill="1" applyBorder="1" applyAlignment="1">
      <alignment vertical="center"/>
    </xf>
    <xf numFmtId="0" fontId="5" fillId="58" borderId="81" xfId="7" applyFont="1" applyFill="1" applyBorder="1" applyAlignment="1">
      <alignment horizontal="left" vertical="center"/>
    </xf>
    <xf numFmtId="3" fontId="4" fillId="58" borderId="83" xfId="7" applyNumberFormat="1" applyFont="1" applyFill="1" applyBorder="1" applyAlignment="1">
      <alignment vertical="center"/>
    </xf>
    <xf numFmtId="0" fontId="5" fillId="59" borderId="81" xfId="7" applyFont="1" applyFill="1" applyBorder="1" applyAlignment="1">
      <alignment horizontal="left" vertical="center"/>
    </xf>
    <xf numFmtId="3" fontId="4" fillId="59" borderId="83" xfId="7" applyNumberFormat="1" applyFont="1" applyFill="1" applyBorder="1" applyAlignment="1">
      <alignment vertical="center"/>
    </xf>
    <xf numFmtId="0" fontId="5" fillId="0" borderId="89" xfId="0" applyFont="1" applyBorder="1" applyAlignment="1">
      <alignment vertical="center"/>
    </xf>
    <xf numFmtId="0" fontId="5" fillId="59" borderId="85" xfId="7" applyFont="1" applyFill="1" applyBorder="1" applyAlignment="1">
      <alignment horizontal="left" vertical="center"/>
    </xf>
    <xf numFmtId="3" fontId="5" fillId="0" borderId="86" xfId="7" applyNumberFormat="1" applyFont="1" applyBorder="1" applyAlignment="1">
      <alignment vertical="center"/>
    </xf>
    <xf numFmtId="3" fontId="5" fillId="0" borderId="61" xfId="7" applyNumberFormat="1" applyFont="1" applyBorder="1" applyAlignment="1">
      <alignment vertical="center"/>
    </xf>
    <xf numFmtId="3" fontId="4" fillId="58" borderId="87" xfId="7" applyNumberFormat="1" applyFont="1" applyFill="1" applyBorder="1" applyAlignment="1">
      <alignment vertical="center"/>
    </xf>
    <xf numFmtId="3" fontId="3" fillId="22" borderId="9" xfId="7" applyNumberFormat="1" applyFont="1" applyFill="1" applyBorder="1" applyAlignment="1">
      <alignment vertical="center"/>
    </xf>
    <xf numFmtId="3" fontId="3" fillId="62" borderId="9" xfId="7" applyNumberFormat="1" applyFont="1" applyFill="1" applyBorder="1" applyAlignment="1">
      <alignment vertical="center"/>
    </xf>
    <xf numFmtId="3" fontId="5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3" fontId="5" fillId="0" borderId="82" xfId="0" applyNumberFormat="1" applyFont="1" applyBorder="1" applyAlignment="1">
      <alignment horizontal="right" vertical="center"/>
    </xf>
    <xf numFmtId="3" fontId="5" fillId="0" borderId="59" xfId="0" applyNumberFormat="1" applyFont="1" applyBorder="1" applyAlignment="1">
      <alignment horizontal="right" vertical="center"/>
    </xf>
    <xf numFmtId="0" fontId="41" fillId="0" borderId="90" xfId="0" applyFont="1" applyBorder="1"/>
    <xf numFmtId="167" fontId="3" fillId="3" borderId="55" xfId="0" applyNumberFormat="1" applyFont="1" applyFill="1" applyBorder="1" applyAlignment="1">
      <alignment horizontal="center"/>
    </xf>
    <xf numFmtId="167" fontId="3" fillId="0" borderId="55" xfId="0" applyNumberFormat="1" applyFont="1" applyBorder="1" applyAlignment="1">
      <alignment horizontal="center"/>
    </xf>
    <xf numFmtId="167" fontId="3" fillId="64" borderId="56" xfId="0" applyNumberFormat="1" applyFont="1" applyFill="1" applyBorder="1" applyAlignment="1">
      <alignment horizontal="center"/>
    </xf>
    <xf numFmtId="0" fontId="8" fillId="0" borderId="80" xfId="0" applyFont="1" applyBorder="1"/>
    <xf numFmtId="167" fontId="8" fillId="3" borderId="59" xfId="0" applyNumberFormat="1" applyFont="1" applyFill="1" applyBorder="1"/>
    <xf numFmtId="167" fontId="8" fillId="0" borderId="59" xfId="0" applyNumberFormat="1" applyFont="1" applyBorder="1"/>
    <xf numFmtId="167" fontId="8" fillId="0" borderId="59" xfId="1" applyNumberFormat="1" applyFont="1" applyBorder="1"/>
    <xf numFmtId="167" fontId="8" fillId="64" borderId="60" xfId="1" applyNumberFormat="1" applyFont="1" applyFill="1" applyBorder="1"/>
    <xf numFmtId="0" fontId="3" fillId="0" borderId="80" xfId="0" applyFont="1" applyBorder="1"/>
    <xf numFmtId="167" fontId="3" fillId="3" borderId="59" xfId="0" applyNumberFormat="1" applyFont="1" applyFill="1" applyBorder="1"/>
    <xf numFmtId="167" fontId="3" fillId="0" borderId="59" xfId="0" applyNumberFormat="1" applyFont="1" applyBorder="1"/>
    <xf numFmtId="167" fontId="3" fillId="0" borderId="59" xfId="1" applyNumberFormat="1" applyFont="1" applyBorder="1"/>
    <xf numFmtId="167" fontId="3" fillId="64" borderId="60" xfId="1" applyNumberFormat="1" applyFont="1" applyFill="1" applyBorder="1"/>
    <xf numFmtId="167" fontId="3" fillId="3" borderId="59" xfId="1" applyNumberFormat="1" applyFont="1" applyFill="1" applyBorder="1"/>
    <xf numFmtId="0" fontId="41" fillId="0" borderId="80" xfId="0" applyFont="1" applyBorder="1"/>
    <xf numFmtId="0" fontId="3" fillId="0" borderId="90" xfId="0" applyFont="1" applyBorder="1"/>
    <xf numFmtId="167" fontId="3" fillId="3" borderId="55" xfId="0" applyNumberFormat="1" applyFont="1" applyFill="1" applyBorder="1"/>
    <xf numFmtId="167" fontId="3" fillId="0" borderId="55" xfId="0" applyNumberFormat="1" applyFont="1" applyBorder="1"/>
    <xf numFmtId="167" fontId="3" fillId="0" borderId="55" xfId="1" applyNumberFormat="1" applyFont="1" applyBorder="1"/>
    <xf numFmtId="167" fontId="3" fillId="64" borderId="56" xfId="1" applyNumberFormat="1" applyFont="1" applyFill="1" applyBorder="1"/>
    <xf numFmtId="0" fontId="3" fillId="0" borderId="84" xfId="0" applyFont="1" applyBorder="1"/>
    <xf numFmtId="167" fontId="3" fillId="3" borderId="61" xfId="0" applyNumberFormat="1" applyFont="1" applyFill="1" applyBorder="1"/>
    <xf numFmtId="167" fontId="3" fillId="0" borderId="61" xfId="0" applyNumberFormat="1" applyFont="1" applyBorder="1"/>
    <xf numFmtId="167" fontId="3" fillId="0" borderId="61" xfId="1" applyNumberFormat="1" applyFont="1" applyBorder="1"/>
    <xf numFmtId="167" fontId="3" fillId="64" borderId="58" xfId="1" applyNumberFormat="1" applyFont="1" applyFill="1" applyBorder="1"/>
    <xf numFmtId="0" fontId="15" fillId="23" borderId="91" xfId="0" applyFont="1" applyFill="1" applyBorder="1"/>
    <xf numFmtId="167" fontId="15" fillId="23" borderId="62" xfId="1" applyNumberFormat="1" applyFont="1" applyFill="1" applyBorder="1"/>
    <xf numFmtId="167" fontId="15" fillId="23" borderId="92" xfId="1" applyNumberFormat="1" applyFont="1" applyFill="1" applyBorder="1"/>
    <xf numFmtId="0" fontId="8" fillId="0" borderId="90" xfId="0" applyFont="1" applyBorder="1"/>
    <xf numFmtId="167" fontId="8" fillId="3" borderId="55" xfId="0" applyNumberFormat="1" applyFont="1" applyFill="1" applyBorder="1"/>
    <xf numFmtId="167" fontId="8" fillId="0" borderId="55" xfId="0" applyNumberFormat="1" applyFont="1" applyBorder="1"/>
    <xf numFmtId="167" fontId="8" fillId="54" borderId="56" xfId="1" applyNumberFormat="1" applyFont="1" applyFill="1" applyBorder="1"/>
    <xf numFmtId="167" fontId="8" fillId="54" borderId="60" xfId="1" applyNumberFormat="1" applyFont="1" applyFill="1" applyBorder="1"/>
    <xf numFmtId="167" fontId="3" fillId="54" borderId="60" xfId="1" applyNumberFormat="1" applyFont="1" applyFill="1" applyBorder="1"/>
    <xf numFmtId="167" fontId="3" fillId="0" borderId="0" xfId="0" applyNumberFormat="1" applyFont="1"/>
    <xf numFmtId="167" fontId="3" fillId="54" borderId="58" xfId="1" applyNumberFormat="1" applyFont="1" applyFill="1" applyBorder="1"/>
    <xf numFmtId="167" fontId="15" fillId="65" borderId="93" xfId="1" applyNumberFormat="1" applyFont="1" applyFill="1" applyBorder="1"/>
    <xf numFmtId="167" fontId="15" fillId="65" borderId="94" xfId="1" applyNumberFormat="1" applyFont="1" applyFill="1" applyBorder="1"/>
    <xf numFmtId="167" fontId="11" fillId="0" borderId="0" xfId="0" applyNumberFormat="1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/>
    </xf>
    <xf numFmtId="0" fontId="4" fillId="20" borderId="9" xfId="0" applyFont="1" applyFill="1" applyBorder="1" applyAlignment="1">
      <alignment horizontal="center" vertical="center" wrapText="1"/>
    </xf>
    <xf numFmtId="0" fontId="5" fillId="0" borderId="75" xfId="0" applyFont="1" applyBorder="1" applyAlignment="1">
      <alignment horizontal="left"/>
    </xf>
    <xf numFmtId="0" fontId="5" fillId="0" borderId="78" xfId="0" applyFont="1" applyBorder="1"/>
    <xf numFmtId="3" fontId="5" fillId="0" borderId="98" xfId="0" applyNumberFormat="1" applyFont="1" applyBorder="1" applyAlignment="1">
      <alignment horizontal="right" indent="9"/>
    </xf>
    <xf numFmtId="0" fontId="5" fillId="0" borderId="80" xfId="0" applyFont="1" applyBorder="1" applyAlignment="1">
      <alignment horizontal="left"/>
    </xf>
    <xf numFmtId="0" fontId="5" fillId="0" borderId="59" xfId="0" applyFont="1" applyBorder="1"/>
    <xf numFmtId="3" fontId="5" fillId="0" borderId="60" xfId="0" applyNumberFormat="1" applyFont="1" applyBorder="1" applyAlignment="1">
      <alignment horizontal="right" indent="9"/>
    </xf>
    <xf numFmtId="14" fontId="5" fillId="0" borderId="80" xfId="0" applyNumberFormat="1" applyFont="1" applyBorder="1" applyAlignment="1">
      <alignment horizontal="left"/>
    </xf>
    <xf numFmtId="0" fontId="5" fillId="0" borderId="89" xfId="0" applyFont="1" applyBorder="1" applyAlignment="1">
      <alignment horizontal="left"/>
    </xf>
    <xf numFmtId="0" fontId="5" fillId="0" borderId="99" xfId="0" applyFont="1" applyBorder="1"/>
    <xf numFmtId="3" fontId="5" fillId="0" borderId="100" xfId="0" applyNumberFormat="1" applyFont="1" applyBorder="1" applyAlignment="1">
      <alignment horizontal="right" vertical="top" indent="9"/>
    </xf>
    <xf numFmtId="0" fontId="4" fillId="0" borderId="0" xfId="3" applyFont="1" applyAlignment="1">
      <alignment vertical="center"/>
    </xf>
    <xf numFmtId="0" fontId="5" fillId="0" borderId="0" xfId="3" applyFont="1" applyAlignment="1">
      <alignment vertical="center"/>
    </xf>
    <xf numFmtId="0" fontId="4" fillId="20" borderId="89" xfId="3" applyFont="1" applyFill="1" applyBorder="1" applyAlignment="1">
      <alignment horizontal="center" vertical="center" wrapText="1"/>
    </xf>
    <xf numFmtId="0" fontId="4" fillId="20" borderId="99" xfId="3" applyFont="1" applyFill="1" applyBorder="1" applyAlignment="1">
      <alignment horizontal="center" vertical="center" wrapText="1"/>
    </xf>
    <xf numFmtId="0" fontId="4" fillId="20" borderId="85" xfId="3" applyFont="1" applyFill="1" applyBorder="1" applyAlignment="1">
      <alignment horizontal="center" vertical="center" wrapText="1"/>
    </xf>
    <xf numFmtId="0" fontId="4" fillId="20" borderId="87" xfId="3" applyFont="1" applyFill="1" applyBorder="1" applyAlignment="1">
      <alignment horizontal="center" vertical="center"/>
    </xf>
    <xf numFmtId="0" fontId="5" fillId="0" borderId="75" xfId="3" applyFont="1" applyBorder="1" applyAlignment="1">
      <alignment vertical="center"/>
    </xf>
    <xf numFmtId="0" fontId="5" fillId="0" borderId="78" xfId="3" applyFont="1" applyBorder="1" applyAlignment="1">
      <alignment vertical="center"/>
    </xf>
    <xf numFmtId="0" fontId="5" fillId="0" borderId="76" xfId="3" applyFont="1" applyBorder="1" applyAlignment="1">
      <alignment vertical="center"/>
    </xf>
    <xf numFmtId="0" fontId="9" fillId="0" borderId="79" xfId="3" applyFont="1" applyBorder="1" applyAlignment="1">
      <alignment vertical="center"/>
    </xf>
    <xf numFmtId="0" fontId="5" fillId="0" borderId="80" xfId="3" applyFont="1" applyBorder="1" applyAlignment="1">
      <alignment vertical="center"/>
    </xf>
    <xf numFmtId="0" fontId="5" fillId="0" borderId="59" xfId="3" applyFont="1" applyBorder="1" applyAlignment="1">
      <alignment vertical="center"/>
    </xf>
    <xf numFmtId="0" fontId="5" fillId="0" borderId="81" xfId="3" applyFont="1" applyBorder="1" applyAlignment="1">
      <alignment vertical="center"/>
    </xf>
    <xf numFmtId="0" fontId="9" fillId="0" borderId="83" xfId="3" applyFont="1" applyBorder="1" applyAlignment="1">
      <alignment vertical="center"/>
    </xf>
    <xf numFmtId="0" fontId="5" fillId="0" borderId="89" xfId="3" applyFont="1" applyBorder="1" applyAlignment="1">
      <alignment vertical="center"/>
    </xf>
    <xf numFmtId="0" fontId="5" fillId="0" borderId="99" xfId="3" applyFont="1" applyBorder="1" applyAlignment="1">
      <alignment vertical="center"/>
    </xf>
    <xf numFmtId="0" fontId="5" fillId="0" borderId="85" xfId="3" applyFont="1" applyBorder="1" applyAlignment="1">
      <alignment vertical="center"/>
    </xf>
    <xf numFmtId="0" fontId="9" fillId="0" borderId="87" xfId="3" applyFont="1" applyBorder="1" applyAlignment="1">
      <alignment vertical="center"/>
    </xf>
    <xf numFmtId="0" fontId="3" fillId="20" borderId="9" xfId="3" applyFont="1" applyFill="1" applyBorder="1" applyAlignment="1">
      <alignment vertical="center"/>
    </xf>
    <xf numFmtId="0" fontId="3" fillId="20" borderId="101" xfId="3" applyFont="1" applyFill="1" applyBorder="1" applyAlignment="1">
      <alignment vertical="center"/>
    </xf>
    <xf numFmtId="0" fontId="3" fillId="20" borderId="20" xfId="3" applyFont="1" applyFill="1" applyBorder="1" applyAlignment="1">
      <alignment vertical="center"/>
    </xf>
    <xf numFmtId="167" fontId="3" fillId="10" borderId="14" xfId="0" applyNumberFormat="1" applyFont="1" applyFill="1" applyBorder="1" applyAlignment="1">
      <alignment horizontal="center" vertical="center"/>
    </xf>
    <xf numFmtId="168" fontId="3" fillId="24" borderId="108" xfId="0" applyNumberFormat="1" applyFont="1" applyFill="1" applyBorder="1" applyAlignment="1">
      <alignment horizontal="center" vertical="center"/>
    </xf>
    <xf numFmtId="169" fontId="3" fillId="24" borderId="109" xfId="0" applyNumberFormat="1" applyFont="1" applyFill="1" applyBorder="1" applyAlignment="1">
      <alignment horizontal="center" vertical="center"/>
    </xf>
    <xf numFmtId="167" fontId="3" fillId="10" borderId="112" xfId="0" applyNumberFormat="1" applyFont="1" applyFill="1" applyBorder="1" applyAlignment="1">
      <alignment horizontal="center" vertical="center"/>
    </xf>
    <xf numFmtId="168" fontId="3" fillId="24" borderId="146" xfId="0" applyNumberFormat="1" applyFont="1" applyFill="1" applyBorder="1" applyAlignment="1">
      <alignment horizontal="center" vertical="center"/>
    </xf>
    <xf numFmtId="167" fontId="8" fillId="27" borderId="118" xfId="0" applyNumberFormat="1" applyFont="1" applyFill="1" applyBorder="1" applyAlignment="1" applyProtection="1">
      <alignment vertical="center"/>
    </xf>
    <xf numFmtId="167" fontId="8" fillId="27" borderId="125" xfId="0" applyNumberFormat="1" applyFont="1" applyFill="1" applyBorder="1" applyAlignment="1" applyProtection="1">
      <alignment vertical="center"/>
    </xf>
    <xf numFmtId="167" fontId="3" fillId="17" borderId="125" xfId="0" applyNumberFormat="1" applyFont="1" applyFill="1" applyBorder="1" applyAlignment="1" applyProtection="1">
      <alignment vertical="center"/>
    </xf>
    <xf numFmtId="167" fontId="3" fillId="17" borderId="134" xfId="0" applyNumberFormat="1" applyFont="1" applyFill="1" applyBorder="1" applyAlignment="1" applyProtection="1">
      <alignment vertical="center"/>
    </xf>
    <xf numFmtId="167" fontId="8" fillId="27" borderId="150" xfId="0" applyNumberFormat="1" applyFont="1" applyFill="1" applyBorder="1" applyAlignment="1" applyProtection="1">
      <alignment vertical="center"/>
    </xf>
    <xf numFmtId="165" fontId="15" fillId="17" borderId="90" xfId="1" applyNumberFormat="1" applyFont="1" applyFill="1" applyBorder="1" applyAlignment="1" applyProtection="1">
      <alignment vertical="center"/>
    </xf>
    <xf numFmtId="0" fontId="15" fillId="17" borderId="74" xfId="0" applyFont="1" applyFill="1" applyBorder="1" applyAlignment="1" applyProtection="1">
      <alignment vertical="center"/>
    </xf>
    <xf numFmtId="0" fontId="8" fillId="0" borderId="127" xfId="0" applyFont="1" applyFill="1" applyBorder="1" applyAlignment="1" applyProtection="1">
      <alignment vertical="center"/>
    </xf>
    <xf numFmtId="0" fontId="15" fillId="17" borderId="127" xfId="0" applyFont="1" applyFill="1" applyBorder="1" applyAlignment="1" applyProtection="1">
      <alignment vertical="center"/>
    </xf>
    <xf numFmtId="0" fontId="8" fillId="0" borderId="127" xfId="0" applyFont="1" applyBorder="1" applyAlignment="1" applyProtection="1">
      <alignment vertical="center"/>
    </xf>
    <xf numFmtId="166" fontId="8" fillId="3" borderId="127" xfId="0" applyNumberFormat="1" applyFont="1" applyFill="1" applyBorder="1" applyAlignment="1" applyProtection="1">
      <alignment horizontal="left" vertical="center"/>
    </xf>
    <xf numFmtId="166" fontId="8" fillId="0" borderId="127" xfId="0" applyNumberFormat="1" applyFont="1" applyFill="1" applyBorder="1" applyAlignment="1" applyProtection="1">
      <alignment horizontal="left" vertical="center"/>
    </xf>
    <xf numFmtId="166" fontId="15" fillId="17" borderId="130" xfId="0" applyNumberFormat="1" applyFont="1" applyFill="1" applyBorder="1" applyAlignment="1" applyProtection="1">
      <alignment vertical="center"/>
    </xf>
    <xf numFmtId="0" fontId="15" fillId="17" borderId="130" xfId="0" applyFont="1" applyFill="1" applyBorder="1" applyAlignment="1" applyProtection="1">
      <alignment vertical="center"/>
    </xf>
    <xf numFmtId="0" fontId="8" fillId="0" borderId="151" xfId="0" applyFont="1" applyBorder="1" applyAlignment="1" applyProtection="1">
      <alignment horizontal="left" vertical="center"/>
    </xf>
    <xf numFmtId="166" fontId="15" fillId="17" borderId="130" xfId="0" applyNumberFormat="1" applyFont="1" applyFill="1" applyBorder="1" applyAlignment="1" applyProtection="1">
      <alignment horizontal="left" vertical="center"/>
    </xf>
    <xf numFmtId="167" fontId="3" fillId="21" borderId="5" xfId="0" applyNumberFormat="1" applyFont="1" applyFill="1" applyBorder="1" applyAlignment="1" applyProtection="1">
      <alignment vertical="center"/>
    </xf>
    <xf numFmtId="167" fontId="4" fillId="0" borderId="5" xfId="0" applyNumberFormat="1" applyFont="1" applyFill="1" applyBorder="1" applyAlignment="1" applyProtection="1">
      <alignment horizontal="right" vertical="center"/>
    </xf>
    <xf numFmtId="167" fontId="8" fillId="27" borderId="152" xfId="0" quotePrefix="1" applyNumberFormat="1" applyFont="1" applyFill="1" applyBorder="1" applyAlignment="1" applyProtection="1">
      <alignment vertical="center"/>
    </xf>
    <xf numFmtId="167" fontId="5" fillId="0" borderId="5" xfId="0" applyNumberFormat="1" applyFont="1" applyFill="1" applyBorder="1" applyAlignment="1" applyProtection="1">
      <alignment vertical="center"/>
    </xf>
    <xf numFmtId="167" fontId="15" fillId="43" borderId="63" xfId="0" applyNumberFormat="1" applyFont="1" applyFill="1" applyBorder="1" applyAlignment="1" applyProtection="1">
      <alignment vertical="center"/>
    </xf>
    <xf numFmtId="167" fontId="15" fillId="17" borderId="122" xfId="0" applyNumberFormat="1" applyFont="1" applyFill="1" applyBorder="1" applyAlignment="1" applyProtection="1">
      <alignment vertical="center"/>
    </xf>
    <xf numFmtId="167" fontId="15" fillId="43" borderId="122" xfId="0" applyNumberFormat="1" applyFont="1" applyFill="1" applyBorder="1" applyAlignment="1" applyProtection="1">
      <alignment vertical="center"/>
    </xf>
    <xf numFmtId="167" fontId="15" fillId="17" borderId="131" xfId="0" applyNumberFormat="1" applyFont="1" applyFill="1" applyBorder="1" applyAlignment="1" applyProtection="1">
      <alignment vertical="center"/>
    </xf>
    <xf numFmtId="167" fontId="15" fillId="21" borderId="9" xfId="0" applyNumberFormat="1" applyFont="1" applyFill="1" applyBorder="1" applyAlignment="1" applyProtection="1">
      <alignment vertical="center"/>
    </xf>
    <xf numFmtId="167" fontId="4" fillId="0" borderId="9" xfId="0" applyNumberFormat="1" applyFont="1" applyFill="1" applyBorder="1" applyAlignment="1" applyProtection="1">
      <alignment horizontal="right" vertical="center"/>
    </xf>
    <xf numFmtId="167" fontId="15" fillId="11" borderId="153" xfId="0" applyNumberFormat="1" applyFont="1" applyFill="1" applyBorder="1" applyAlignment="1" applyProtection="1">
      <alignment vertical="center"/>
    </xf>
    <xf numFmtId="167" fontId="4" fillId="0" borderId="9" xfId="0" applyNumberFormat="1" applyFont="1" applyFill="1" applyBorder="1" applyAlignment="1" applyProtection="1">
      <alignment vertical="center"/>
    </xf>
    <xf numFmtId="0" fontId="15" fillId="17" borderId="121" xfId="0" applyFont="1" applyFill="1" applyBorder="1" applyAlignment="1" applyProtection="1">
      <alignment vertical="center"/>
    </xf>
    <xf numFmtId="0" fontId="8" fillId="0" borderId="121" xfId="0" applyFont="1" applyFill="1" applyBorder="1" applyAlignment="1" applyProtection="1">
      <alignment vertical="center"/>
    </xf>
    <xf numFmtId="0" fontId="8" fillId="0" borderId="121" xfId="0" applyFont="1" applyBorder="1" applyAlignment="1" applyProtection="1">
      <alignment vertical="center"/>
    </xf>
    <xf numFmtId="166" fontId="8" fillId="0" borderId="121" xfId="0" applyNumberFormat="1" applyFont="1" applyFill="1" applyBorder="1" applyAlignment="1" applyProtection="1">
      <alignment horizontal="left" vertical="center" wrapText="1"/>
    </xf>
    <xf numFmtId="166" fontId="15" fillId="17" borderId="154" xfId="0" applyNumberFormat="1" applyFont="1" applyFill="1" applyBorder="1" applyAlignment="1" applyProtection="1">
      <alignment horizontal="left" vertical="center" wrapText="1"/>
    </xf>
    <xf numFmtId="0" fontId="15" fillId="17" borderId="155" xfId="0" applyFont="1" applyFill="1" applyBorder="1" applyAlignment="1" applyProtection="1">
      <alignment vertical="center"/>
    </xf>
    <xf numFmtId="166" fontId="8" fillId="0" borderId="121" xfId="0" applyNumberFormat="1" applyFont="1" applyFill="1" applyBorder="1" applyAlignment="1" applyProtection="1">
      <alignment horizontal="left" vertical="center" wrapText="1"/>
      <protection locked="0"/>
    </xf>
    <xf numFmtId="167" fontId="3" fillId="17" borderId="156" xfId="0" applyNumberFormat="1" applyFont="1" applyFill="1" applyBorder="1" applyAlignment="1" applyProtection="1">
      <alignment vertical="center"/>
    </xf>
    <xf numFmtId="167" fontId="3" fillId="17" borderId="157" xfId="0" applyNumberFormat="1" applyFont="1" applyFill="1" applyBorder="1" applyAlignment="1" applyProtection="1">
      <alignment vertical="center"/>
    </xf>
    <xf numFmtId="167" fontId="8" fillId="27" borderId="157" xfId="0" applyNumberFormat="1" applyFont="1" applyFill="1" applyBorder="1" applyAlignment="1" applyProtection="1">
      <alignment vertical="center"/>
    </xf>
    <xf numFmtId="167" fontId="3" fillId="17" borderId="158" xfId="0" applyNumberFormat="1" applyFont="1" applyFill="1" applyBorder="1" applyAlignment="1" applyProtection="1">
      <alignment vertical="center"/>
    </xf>
    <xf numFmtId="167" fontId="3" fillId="21" borderId="16" xfId="0" applyNumberFormat="1" applyFont="1" applyFill="1" applyBorder="1" applyAlignment="1" applyProtection="1">
      <alignment vertical="center"/>
    </xf>
    <xf numFmtId="167" fontId="3" fillId="0" borderId="16" xfId="0" applyNumberFormat="1" applyFont="1" applyFill="1" applyBorder="1" applyAlignment="1" applyProtection="1">
      <alignment horizontal="right" vertical="center"/>
    </xf>
    <xf numFmtId="167" fontId="3" fillId="17" borderId="159" xfId="0" applyNumberFormat="1" applyFont="1" applyFill="1" applyBorder="1" applyAlignment="1" applyProtection="1">
      <alignment vertical="center"/>
    </xf>
    <xf numFmtId="167" fontId="3" fillId="17" borderId="148" xfId="0" applyNumberFormat="1" applyFont="1" applyFill="1" applyBorder="1" applyAlignment="1" applyProtection="1">
      <alignment vertical="center"/>
    </xf>
    <xf numFmtId="167" fontId="8" fillId="27" borderId="148" xfId="0" applyNumberFormat="1" applyFont="1" applyFill="1" applyBorder="1" applyAlignment="1" applyProtection="1">
      <alignment vertical="center"/>
    </xf>
    <xf numFmtId="167" fontId="8" fillId="27" borderId="148" xfId="0" applyNumberFormat="1" applyFont="1" applyFill="1" applyBorder="1" applyAlignment="1" applyProtection="1">
      <alignment vertical="center"/>
      <protection locked="0"/>
    </xf>
    <xf numFmtId="167" fontId="3" fillId="17" borderId="149" xfId="0" applyNumberFormat="1" applyFont="1" applyFill="1" applyBorder="1" applyAlignment="1" applyProtection="1">
      <alignment vertical="center"/>
    </xf>
    <xf numFmtId="167" fontId="15" fillId="17" borderId="63" xfId="0" applyNumberFormat="1" applyFont="1" applyFill="1" applyBorder="1" applyAlignment="1" applyProtection="1">
      <alignment vertical="center"/>
    </xf>
    <xf numFmtId="167" fontId="15" fillId="46" borderId="63" xfId="0" applyNumberFormat="1" applyFont="1" applyFill="1" applyBorder="1" applyAlignment="1" applyProtection="1">
      <alignment vertical="center"/>
    </xf>
    <xf numFmtId="167" fontId="15" fillId="17" borderId="67" xfId="0" applyNumberFormat="1" applyFont="1" applyFill="1" applyBorder="1" applyAlignment="1" applyProtection="1">
      <alignment vertical="center"/>
    </xf>
    <xf numFmtId="167" fontId="15" fillId="43" borderId="122" xfId="0" applyNumberFormat="1" applyFont="1" applyFill="1" applyBorder="1" applyAlignment="1" applyProtection="1">
      <alignment vertical="center"/>
      <protection locked="0"/>
    </xf>
    <xf numFmtId="165" fontId="8" fillId="0" borderId="117" xfId="1" applyNumberFormat="1" applyFont="1" applyFill="1" applyBorder="1" applyAlignment="1" applyProtection="1">
      <alignment horizontal="left" vertical="center"/>
    </xf>
    <xf numFmtId="167" fontId="3" fillId="17" borderId="161" xfId="0" applyNumberFormat="1" applyFont="1" applyFill="1" applyBorder="1" applyAlignment="1" applyProtection="1">
      <alignment vertical="center"/>
    </xf>
    <xf numFmtId="165" fontId="8" fillId="0" borderId="120" xfId="1" applyNumberFormat="1" applyFont="1" applyFill="1" applyBorder="1" applyAlignment="1" applyProtection="1">
      <alignment horizontal="left" vertical="center"/>
    </xf>
    <xf numFmtId="167" fontId="8" fillId="27" borderId="82" xfId="0" applyNumberFormat="1" applyFont="1" applyFill="1" applyBorder="1" applyAlignment="1" applyProtection="1">
      <alignment vertical="center"/>
    </xf>
    <xf numFmtId="165" fontId="15" fillId="17" borderId="162" xfId="1" applyNumberFormat="1" applyFont="1" applyFill="1" applyBorder="1" applyAlignment="1" applyProtection="1">
      <alignment vertical="center"/>
    </xf>
    <xf numFmtId="167" fontId="3" fillId="17" borderId="163" xfId="0" applyNumberFormat="1" applyFont="1" applyFill="1" applyBorder="1" applyAlignment="1" applyProtection="1">
      <alignment vertical="center"/>
    </xf>
    <xf numFmtId="165" fontId="15" fillId="17" borderId="120" xfId="1" applyNumberFormat="1" applyFont="1" applyFill="1" applyBorder="1" applyAlignment="1" applyProtection="1">
      <alignment horizontal="left" vertical="center"/>
    </xf>
    <xf numFmtId="167" fontId="3" fillId="17" borderId="82" xfId="0" applyNumberFormat="1" applyFont="1" applyFill="1" applyBorder="1" applyAlignment="1" applyProtection="1">
      <alignment vertical="center"/>
    </xf>
    <xf numFmtId="16" fontId="15" fillId="17" borderId="120" xfId="0" applyNumberFormat="1" applyFont="1" applyFill="1" applyBorder="1" applyAlignment="1" applyProtection="1">
      <alignment horizontal="left" vertical="center"/>
    </xf>
    <xf numFmtId="16" fontId="8" fillId="3" borderId="162" xfId="0" applyNumberFormat="1" applyFont="1" applyFill="1" applyBorder="1" applyAlignment="1" applyProtection="1">
      <alignment vertical="center"/>
    </xf>
    <xf numFmtId="167" fontId="8" fillId="27" borderId="163" xfId="0" applyNumberFormat="1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horizontal="left" vertical="center"/>
    </xf>
    <xf numFmtId="16" fontId="8" fillId="0" borderId="162" xfId="0" applyNumberFormat="1" applyFont="1" applyBorder="1" applyAlignment="1" applyProtection="1">
      <alignment vertical="center"/>
    </xf>
    <xf numFmtId="0" fontId="15" fillId="17" borderId="120" xfId="0" applyFont="1" applyFill="1" applyBorder="1" applyAlignment="1" applyProtection="1">
      <alignment horizontal="left" vertical="center"/>
    </xf>
    <xf numFmtId="0" fontId="8" fillId="0" borderId="162" xfId="0" applyFont="1" applyBorder="1" applyAlignment="1" applyProtection="1">
      <alignment vertical="center"/>
    </xf>
    <xf numFmtId="166" fontId="8" fillId="0" borderId="162" xfId="0" applyNumberFormat="1" applyFont="1" applyFill="1" applyBorder="1" applyAlignment="1" applyProtection="1">
      <alignment vertical="center" wrapText="1"/>
    </xf>
    <xf numFmtId="0" fontId="15" fillId="17" borderId="129" xfId="0" applyFont="1" applyFill="1" applyBorder="1" applyAlignment="1" applyProtection="1">
      <alignment horizontal="left" vertical="center"/>
    </xf>
    <xf numFmtId="167" fontId="3" fillId="17" borderId="164" xfId="0" applyNumberFormat="1" applyFont="1" applyFill="1" applyBorder="1" applyAlignment="1" applyProtection="1">
      <alignment vertical="center"/>
    </xf>
    <xf numFmtId="166" fontId="15" fillId="17" borderId="165" xfId="0" applyNumberFormat="1" applyFont="1" applyFill="1" applyBorder="1" applyAlignment="1" applyProtection="1">
      <alignment vertical="center" wrapText="1"/>
    </xf>
    <xf numFmtId="167" fontId="3" fillId="17" borderId="166" xfId="0" applyNumberFormat="1" applyFont="1" applyFill="1" applyBorder="1" applyAlignment="1" applyProtection="1">
      <alignment vertical="center"/>
    </xf>
    <xf numFmtId="167" fontId="3" fillId="21" borderId="40" xfId="0" applyNumberFormat="1" applyFont="1" applyFill="1" applyBorder="1" applyAlignment="1" applyProtection="1">
      <alignment vertical="center"/>
    </xf>
    <xf numFmtId="167" fontId="3" fillId="0" borderId="40" xfId="0" applyNumberFormat="1" applyFont="1" applyFill="1" applyBorder="1" applyAlignment="1" applyProtection="1">
      <alignment horizontal="right" vertical="center"/>
    </xf>
    <xf numFmtId="165" fontId="15" fillId="17" borderId="75" xfId="1" applyNumberFormat="1" applyFont="1" applyFill="1" applyBorder="1" applyAlignment="1" applyProtection="1">
      <alignment vertical="center"/>
    </xf>
    <xf numFmtId="167" fontId="3" fillId="17" borderId="168" xfId="0" applyNumberFormat="1" applyFont="1" applyFill="1" applyBorder="1" applyAlignment="1" applyProtection="1">
      <alignment vertical="center"/>
    </xf>
    <xf numFmtId="16" fontId="8" fillId="0" borderId="120" xfId="0" applyNumberFormat="1" applyFont="1" applyFill="1" applyBorder="1" applyAlignment="1" applyProtection="1">
      <alignment horizontal="left" vertical="center"/>
    </xf>
    <xf numFmtId="167" fontId="3" fillId="17" borderId="124" xfId="0" applyNumberFormat="1" applyFont="1" applyFill="1" applyBorder="1" applyAlignment="1" applyProtection="1">
      <alignment vertical="center"/>
    </xf>
    <xf numFmtId="167" fontId="8" fillId="27" borderId="124" xfId="0" applyNumberFormat="1" applyFont="1" applyFill="1" applyBorder="1" applyAlignment="1" applyProtection="1">
      <alignment vertical="center"/>
    </xf>
    <xf numFmtId="166" fontId="8" fillId="0" borderId="162" xfId="0" applyNumberFormat="1" applyFont="1" applyFill="1" applyBorder="1" applyAlignment="1" applyProtection="1">
      <alignment vertical="center" wrapText="1"/>
      <protection locked="0"/>
    </xf>
    <xf numFmtId="167" fontId="8" fillId="27" borderId="124" xfId="0" applyNumberFormat="1" applyFont="1" applyFill="1" applyBorder="1" applyAlignment="1" applyProtection="1">
      <alignment vertical="center"/>
      <protection locked="0"/>
    </xf>
    <xf numFmtId="0" fontId="8" fillId="0" borderId="169" xfId="0" applyFont="1" applyBorder="1" applyAlignment="1" applyProtection="1">
      <alignment vertical="center"/>
    </xf>
    <xf numFmtId="167" fontId="8" fillId="27" borderId="170" xfId="0" quotePrefix="1" applyNumberFormat="1" applyFont="1" applyFill="1" applyBorder="1" applyAlignment="1" applyProtection="1">
      <alignment vertical="center"/>
    </xf>
    <xf numFmtId="0" fontId="8" fillId="0" borderId="117" xfId="0" applyFont="1" applyBorder="1" applyAlignment="1" applyProtection="1">
      <alignment horizontal="left" vertical="center"/>
    </xf>
    <xf numFmtId="167" fontId="3" fillId="17" borderId="133" xfId="0" applyNumberFormat="1" applyFont="1" applyFill="1" applyBorder="1" applyAlignment="1" applyProtection="1">
      <alignment vertical="center"/>
    </xf>
    <xf numFmtId="167" fontId="15" fillId="42" borderId="139" xfId="0" applyNumberFormat="1" applyFont="1" applyFill="1" applyBorder="1" applyAlignment="1" applyProtection="1">
      <alignment vertical="center"/>
    </xf>
    <xf numFmtId="167" fontId="15" fillId="42" borderId="173" xfId="0" applyNumberFormat="1" applyFont="1" applyFill="1" applyBorder="1" applyAlignment="1" applyProtection="1">
      <alignment vertical="center"/>
    </xf>
    <xf numFmtId="167" fontId="15" fillId="42" borderId="174" xfId="0" applyNumberFormat="1" applyFont="1" applyFill="1" applyBorder="1" applyAlignment="1" applyProtection="1">
      <alignment vertical="center"/>
    </xf>
    <xf numFmtId="167" fontId="15" fillId="35" borderId="139" xfId="0" applyNumberFormat="1" applyFont="1" applyFill="1" applyBorder="1" applyAlignment="1" applyProtection="1">
      <alignment vertical="center"/>
    </xf>
    <xf numFmtId="167" fontId="15" fillId="35" borderId="142" xfId="0" applyNumberFormat="1" applyFont="1" applyFill="1" applyBorder="1" applyAlignment="1" applyProtection="1">
      <alignment vertical="center"/>
    </xf>
    <xf numFmtId="167" fontId="15" fillId="35" borderId="141" xfId="0" applyNumberFormat="1" applyFont="1" applyFill="1" applyBorder="1" applyAlignment="1" applyProtection="1">
      <alignment vertical="center"/>
    </xf>
    <xf numFmtId="38" fontId="0" fillId="0" borderId="0" xfId="0" applyNumberFormat="1" applyAlignment="1" applyProtection="1">
      <alignment vertical="center"/>
    </xf>
    <xf numFmtId="38" fontId="0" fillId="0" borderId="0" xfId="0" applyNumberFormat="1" applyBorder="1" applyAlignment="1" applyProtection="1">
      <alignment vertical="center"/>
    </xf>
    <xf numFmtId="0" fontId="8" fillId="0" borderId="74" xfId="0" applyFont="1" applyFill="1" applyBorder="1" applyAlignment="1">
      <alignment vertical="center"/>
    </xf>
    <xf numFmtId="167" fontId="17" fillId="13" borderId="63" xfId="1" applyNumberFormat="1" applyFont="1" applyFill="1" applyBorder="1" applyAlignment="1" applyProtection="1">
      <alignment vertical="center"/>
    </xf>
    <xf numFmtId="167" fontId="8" fillId="25" borderId="103" xfId="1" applyNumberFormat="1" applyFont="1" applyFill="1" applyBorder="1" applyAlignment="1" applyProtection="1">
      <alignment vertical="center"/>
    </xf>
    <xf numFmtId="167" fontId="8" fillId="25" borderId="42" xfId="1" applyNumberFormat="1" applyFont="1" applyFill="1" applyBorder="1" applyAlignment="1" applyProtection="1">
      <alignment vertical="center"/>
    </xf>
    <xf numFmtId="165" fontId="15" fillId="16" borderId="118" xfId="1" applyNumberFormat="1" applyFont="1" applyFill="1" applyBorder="1" applyAlignment="1" applyProtection="1">
      <alignment vertical="center"/>
    </xf>
    <xf numFmtId="0" fontId="15" fillId="16" borderId="74" xfId="0" applyFont="1" applyFill="1" applyBorder="1" applyAlignment="1">
      <alignment vertical="center"/>
    </xf>
    <xf numFmtId="167" fontId="15" fillId="16" borderId="63" xfId="1" applyNumberFormat="1" applyFont="1" applyFill="1" applyBorder="1" applyAlignment="1" applyProtection="1">
      <alignment vertical="center"/>
    </xf>
    <xf numFmtId="167" fontId="3" fillId="16" borderId="147" xfId="1" applyNumberFormat="1" applyFont="1" applyFill="1" applyBorder="1" applyAlignment="1" applyProtection="1">
      <alignment vertical="center"/>
    </xf>
    <xf numFmtId="167" fontId="3" fillId="16" borderId="42" xfId="1" applyNumberFormat="1" applyFont="1" applyFill="1" applyBorder="1" applyAlignment="1" applyProtection="1">
      <alignment vertical="center"/>
    </xf>
    <xf numFmtId="0" fontId="8" fillId="0" borderId="121" xfId="0" applyFont="1" applyFill="1" applyBorder="1" applyAlignment="1">
      <alignment vertical="center"/>
    </xf>
    <xf numFmtId="167" fontId="17" fillId="13" borderId="122" xfId="1" applyNumberFormat="1" applyFont="1" applyFill="1" applyBorder="1" applyAlignment="1" applyProtection="1">
      <alignment vertical="center"/>
    </xf>
    <xf numFmtId="167" fontId="8" fillId="25" borderId="123" xfId="1" applyNumberFormat="1" applyFont="1" applyFill="1" applyBorder="1" applyAlignment="1" applyProtection="1">
      <alignment vertical="center"/>
    </xf>
    <xf numFmtId="167" fontId="8" fillId="25" borderId="124" xfId="1" applyNumberFormat="1" applyFont="1" applyFill="1" applyBorder="1" applyAlignment="1" applyProtection="1">
      <alignment vertical="center"/>
    </xf>
    <xf numFmtId="165" fontId="15" fillId="16" borderId="125" xfId="1" applyNumberFormat="1" applyFont="1" applyFill="1" applyBorder="1" applyAlignment="1" applyProtection="1">
      <alignment vertical="center"/>
    </xf>
    <xf numFmtId="0" fontId="15" fillId="16" borderId="121" xfId="0" applyFont="1" applyFill="1" applyBorder="1" applyAlignment="1">
      <alignment vertical="center"/>
    </xf>
    <xf numFmtId="167" fontId="15" fillId="16" borderId="122" xfId="1" applyNumberFormat="1" applyFont="1" applyFill="1" applyBorder="1" applyAlignment="1" applyProtection="1">
      <alignment vertical="center"/>
    </xf>
    <xf numFmtId="167" fontId="3" fillId="16" borderId="148" xfId="1" applyNumberFormat="1" applyFont="1" applyFill="1" applyBorder="1" applyAlignment="1" applyProtection="1">
      <alignment vertical="center"/>
    </xf>
    <xf numFmtId="167" fontId="3" fillId="16" borderId="124" xfId="1" applyNumberFormat="1" applyFont="1" applyFill="1" applyBorder="1" applyAlignment="1" applyProtection="1">
      <alignment vertical="center"/>
    </xf>
    <xf numFmtId="165" fontId="15" fillId="16" borderId="120" xfId="1" applyNumberFormat="1" applyFont="1" applyFill="1" applyBorder="1" applyAlignment="1" applyProtection="1">
      <alignment horizontal="left" vertical="center"/>
    </xf>
    <xf numFmtId="167" fontId="3" fillId="16" borderId="123" xfId="1" applyNumberFormat="1" applyFont="1" applyFill="1" applyBorder="1" applyAlignment="1" applyProtection="1">
      <alignment vertical="center"/>
    </xf>
    <xf numFmtId="16" fontId="8" fillId="0" borderId="120" xfId="0" applyNumberFormat="1" applyFont="1" applyFill="1" applyBorder="1" applyAlignment="1">
      <alignment horizontal="left" vertical="center"/>
    </xf>
    <xf numFmtId="16" fontId="8" fillId="0" borderId="125" xfId="0" applyNumberFormat="1" applyFont="1" applyFill="1" applyBorder="1" applyAlignment="1">
      <alignment vertical="center"/>
    </xf>
    <xf numFmtId="0" fontId="8" fillId="0" borderId="127" xfId="0" applyFont="1" applyFill="1" applyBorder="1" applyAlignment="1">
      <alignment vertical="center"/>
    </xf>
    <xf numFmtId="167" fontId="8" fillId="25" borderId="148" xfId="1" applyNumberFormat="1" applyFont="1" applyFill="1" applyBorder="1" applyAlignment="1" applyProtection="1">
      <alignment vertical="center"/>
    </xf>
    <xf numFmtId="16" fontId="15" fillId="16" borderId="120" xfId="0" applyNumberFormat="1" applyFont="1" applyFill="1" applyBorder="1" applyAlignment="1">
      <alignment horizontal="left" vertical="center"/>
    </xf>
    <xf numFmtId="16" fontId="8" fillId="0" borderId="125" xfId="0" applyNumberFormat="1" applyFont="1" applyBorder="1" applyAlignment="1">
      <alignment vertical="center"/>
    </xf>
    <xf numFmtId="0" fontId="8" fillId="0" borderId="127" xfId="0" applyFont="1" applyBorder="1" applyAlignment="1">
      <alignment vertical="center"/>
    </xf>
    <xf numFmtId="0" fontId="8" fillId="0" borderId="120" xfId="0" applyFont="1" applyBorder="1" applyAlignment="1">
      <alignment horizontal="left" vertical="center"/>
    </xf>
    <xf numFmtId="0" fontId="8" fillId="3" borderId="127" xfId="0" applyFont="1" applyFill="1" applyBorder="1" applyAlignment="1">
      <alignment vertical="center"/>
    </xf>
    <xf numFmtId="0" fontId="8" fillId="0" borderId="125" xfId="0" applyFont="1" applyBorder="1" applyAlignment="1">
      <alignment vertical="center"/>
    </xf>
    <xf numFmtId="165" fontId="8" fillId="0" borderId="125" xfId="1" applyNumberFormat="1" applyFont="1" applyFill="1" applyBorder="1" applyAlignment="1" applyProtection="1">
      <alignment vertical="center"/>
      <protection locked="0"/>
    </xf>
    <xf numFmtId="0" fontId="32" fillId="0" borderId="121" xfId="0" applyFont="1" applyFill="1" applyBorder="1" applyAlignment="1" applyProtection="1">
      <alignment vertical="center"/>
      <protection locked="0"/>
    </xf>
    <xf numFmtId="167" fontId="17" fillId="13" borderId="122" xfId="1" applyNumberFormat="1" applyFont="1" applyFill="1" applyBorder="1" applyAlignment="1" applyProtection="1">
      <alignment vertical="center"/>
      <protection locked="0"/>
    </xf>
    <xf numFmtId="167" fontId="8" fillId="25" borderId="148" xfId="1" applyNumberFormat="1" applyFont="1" applyFill="1" applyBorder="1" applyAlignment="1" applyProtection="1">
      <alignment vertical="center"/>
      <protection locked="0"/>
    </xf>
    <xf numFmtId="167" fontId="8" fillId="25" borderId="124" xfId="1" applyNumberFormat="1" applyFont="1" applyFill="1" applyBorder="1" applyAlignment="1" applyProtection="1">
      <alignment vertical="center"/>
      <protection locked="0"/>
    </xf>
    <xf numFmtId="0" fontId="8" fillId="0" borderId="121" xfId="0" applyFont="1" applyFill="1" applyBorder="1" applyAlignment="1" applyProtection="1">
      <alignment vertical="center"/>
      <protection locked="0"/>
    </xf>
    <xf numFmtId="167" fontId="17" fillId="43" borderId="122" xfId="1" applyNumberFormat="1" applyFont="1" applyFill="1" applyBorder="1" applyAlignment="1" applyProtection="1">
      <alignment vertical="center"/>
      <protection locked="0"/>
    </xf>
    <xf numFmtId="167" fontId="8" fillId="26" borderId="148" xfId="1" applyNumberFormat="1" applyFont="1" applyFill="1" applyBorder="1" applyAlignment="1" applyProtection="1">
      <alignment vertical="center"/>
      <protection locked="0"/>
    </xf>
    <xf numFmtId="167" fontId="8" fillId="26" borderId="124" xfId="1" applyNumberFormat="1" applyFont="1" applyFill="1" applyBorder="1" applyAlignment="1" applyProtection="1">
      <alignment vertical="center"/>
      <protection locked="0"/>
    </xf>
    <xf numFmtId="0" fontId="15" fillId="16" borderId="120" xfId="0" applyFont="1" applyFill="1" applyBorder="1" applyAlignment="1">
      <alignment horizontal="left" vertical="center"/>
    </xf>
    <xf numFmtId="0" fontId="15" fillId="16" borderId="127" xfId="0" applyFont="1" applyFill="1" applyBorder="1" applyAlignment="1">
      <alignment vertical="center"/>
    </xf>
    <xf numFmtId="165" fontId="19" fillId="0" borderId="125" xfId="1" applyNumberFormat="1" applyFont="1" applyFill="1" applyBorder="1" applyAlignment="1" applyProtection="1">
      <alignment vertical="center"/>
      <protection locked="0"/>
    </xf>
    <xf numFmtId="167" fontId="30" fillId="21" borderId="122" xfId="1" applyNumberFormat="1" applyFont="1" applyFill="1" applyBorder="1" applyAlignment="1" applyProtection="1">
      <alignment vertical="center"/>
    </xf>
    <xf numFmtId="167" fontId="13" fillId="21" borderId="123" xfId="1" applyNumberFormat="1" applyFont="1" applyFill="1" applyBorder="1" applyAlignment="1" applyProtection="1">
      <alignment vertical="center"/>
    </xf>
    <xf numFmtId="167" fontId="13" fillId="21" borderId="124" xfId="1" applyNumberFormat="1" applyFont="1" applyFill="1" applyBorder="1" applyAlignment="1" applyProtection="1">
      <alignment vertical="center"/>
    </xf>
    <xf numFmtId="167" fontId="30" fillId="16" borderId="122" xfId="1" applyNumberFormat="1" applyFont="1" applyFill="1" applyBorder="1" applyAlignment="1" applyProtection="1">
      <alignment vertical="center"/>
    </xf>
    <xf numFmtId="167" fontId="13" fillId="16" borderId="148" xfId="1" applyNumberFormat="1" applyFont="1" applyFill="1" applyBorder="1" applyAlignment="1" applyProtection="1">
      <alignment vertical="center"/>
    </xf>
    <xf numFmtId="167" fontId="13" fillId="16" borderId="124" xfId="1" applyNumberFormat="1" applyFont="1" applyFill="1" applyBorder="1" applyAlignment="1" applyProtection="1">
      <alignment vertical="center"/>
    </xf>
    <xf numFmtId="167" fontId="31" fillId="11" borderId="122" xfId="1" applyNumberFormat="1" applyFont="1" applyFill="1" applyBorder="1" applyAlignment="1" applyProtection="1">
      <alignment vertical="center"/>
    </xf>
    <xf numFmtId="167" fontId="20" fillId="27" borderId="123" xfId="1" applyNumberFormat="1" applyFont="1" applyFill="1" applyBorder="1" applyAlignment="1" applyProtection="1">
      <alignment vertical="center"/>
    </xf>
    <xf numFmtId="167" fontId="20" fillId="27" borderId="124" xfId="1" applyNumberFormat="1" applyFont="1" applyFill="1" applyBorder="1" applyAlignment="1" applyProtection="1">
      <alignment vertical="center"/>
    </xf>
    <xf numFmtId="165" fontId="3" fillId="0" borderId="125" xfId="1" applyNumberFormat="1" applyFont="1" applyFill="1" applyBorder="1" applyAlignment="1" applyProtection="1">
      <alignment vertical="center"/>
      <protection locked="0"/>
    </xf>
    <xf numFmtId="0" fontId="3" fillId="0" borderId="127" xfId="0" applyFont="1" applyFill="1" applyBorder="1" applyAlignment="1" applyProtection="1">
      <alignment vertical="center"/>
      <protection locked="0"/>
    </xf>
    <xf numFmtId="167" fontId="31" fillId="13" borderId="122" xfId="1" applyNumberFormat="1" applyFont="1" applyFill="1" applyBorder="1" applyAlignment="1" applyProtection="1">
      <alignment vertical="center"/>
      <protection locked="0"/>
    </xf>
    <xf numFmtId="167" fontId="20" fillId="25" borderId="148" xfId="1" applyNumberFormat="1" applyFont="1" applyFill="1" applyBorder="1" applyAlignment="1" applyProtection="1">
      <alignment vertical="center"/>
      <protection locked="0"/>
    </xf>
    <xf numFmtId="167" fontId="20" fillId="25" borderId="124" xfId="1" applyNumberFormat="1" applyFont="1" applyFill="1" applyBorder="1" applyAlignment="1" applyProtection="1">
      <alignment vertical="center"/>
      <protection locked="0"/>
    </xf>
    <xf numFmtId="167" fontId="15" fillId="35" borderId="122" xfId="1" applyNumberFormat="1" applyFont="1" applyFill="1" applyBorder="1" applyAlignment="1" applyProtection="1">
      <alignment vertical="center"/>
    </xf>
    <xf numFmtId="167" fontId="15" fillId="35" borderId="123" xfId="1" applyNumberFormat="1" applyFont="1" applyFill="1" applyBorder="1" applyAlignment="1" applyProtection="1">
      <alignment vertical="center"/>
    </xf>
    <xf numFmtId="167" fontId="15" fillId="35" borderId="124" xfId="1" applyNumberFormat="1" applyFont="1" applyFill="1" applyBorder="1" applyAlignment="1" applyProtection="1">
      <alignment vertical="center"/>
    </xf>
    <xf numFmtId="167" fontId="15" fillId="41" borderId="122" xfId="1" applyNumberFormat="1" applyFont="1" applyFill="1" applyBorder="1" applyAlignment="1" applyProtection="1">
      <alignment vertical="center"/>
    </xf>
    <xf numFmtId="167" fontId="15" fillId="41" borderId="148" xfId="1" applyNumberFormat="1" applyFont="1" applyFill="1" applyBorder="1" applyAlignment="1" applyProtection="1">
      <alignment vertical="center"/>
    </xf>
    <xf numFmtId="167" fontId="15" fillId="41" borderId="124" xfId="1" applyNumberFormat="1" applyFont="1" applyFill="1" applyBorder="1" applyAlignment="1" applyProtection="1">
      <alignment vertical="center"/>
    </xf>
    <xf numFmtId="0" fontId="29" fillId="0" borderId="0" xfId="0" applyFont="1" applyAlignment="1">
      <alignment vertical="center"/>
    </xf>
    <xf numFmtId="0" fontId="8" fillId="0" borderId="129" xfId="0" applyFont="1" applyBorder="1" applyAlignment="1" applyProtection="1">
      <alignment horizontal="left" vertical="center"/>
      <protection locked="0"/>
    </xf>
    <xf numFmtId="0" fontId="8" fillId="3" borderId="130" xfId="0" applyFont="1" applyFill="1" applyBorder="1" applyAlignment="1" applyProtection="1">
      <alignment vertical="center"/>
      <protection locked="0"/>
    </xf>
    <xf numFmtId="167" fontId="17" fillId="13" borderId="131" xfId="1" applyNumberFormat="1" applyFont="1" applyFill="1" applyBorder="1" applyAlignment="1" applyProtection="1">
      <alignment vertical="center"/>
      <protection locked="0"/>
    </xf>
    <xf numFmtId="167" fontId="8" fillId="25" borderId="132" xfId="1" applyNumberFormat="1" applyFont="1" applyFill="1" applyBorder="1" applyAlignment="1" applyProtection="1">
      <alignment vertical="center"/>
      <protection locked="0"/>
    </xf>
    <xf numFmtId="167" fontId="8" fillId="25" borderId="133" xfId="1" applyNumberFormat="1" applyFont="1" applyFill="1" applyBorder="1" applyAlignment="1" applyProtection="1">
      <alignment vertical="center"/>
      <protection locked="0"/>
    </xf>
    <xf numFmtId="0" fontId="8" fillId="0" borderId="134" xfId="0" applyFont="1" applyBorder="1" applyAlignment="1" applyProtection="1">
      <alignment vertical="center"/>
      <protection locked="0"/>
    </xf>
    <xf numFmtId="167" fontId="8" fillId="25" borderId="149" xfId="1" applyNumberFormat="1" applyFont="1" applyFill="1" applyBorder="1" applyAlignment="1" applyProtection="1">
      <alignment vertical="center"/>
      <protection locked="0"/>
    </xf>
    <xf numFmtId="167" fontId="15" fillId="21" borderId="139" xfId="1" applyNumberFormat="1" applyFont="1" applyFill="1" applyBorder="1" applyAlignment="1" applyProtection="1">
      <alignment vertical="center"/>
    </xf>
    <xf numFmtId="167" fontId="15" fillId="21" borderId="140" xfId="1" applyNumberFormat="1" applyFont="1" applyFill="1" applyBorder="1" applyAlignment="1" applyProtection="1">
      <alignment vertical="center"/>
    </xf>
    <xf numFmtId="167" fontId="15" fillId="21" borderId="141" xfId="1" applyNumberFormat="1" applyFont="1" applyFill="1" applyBorder="1" applyAlignment="1" applyProtection="1">
      <alignment vertical="center"/>
    </xf>
    <xf numFmtId="167" fontId="15" fillId="21" borderId="142" xfId="1" applyNumberFormat="1" applyFont="1" applyFill="1" applyBorder="1" applyAlignment="1" applyProtection="1">
      <alignment vertical="center"/>
    </xf>
    <xf numFmtId="0" fontId="0" fillId="0" borderId="0" xfId="0" applyFont="1" applyAlignment="1">
      <alignment vertical="center"/>
    </xf>
    <xf numFmtId="167" fontId="0" fillId="0" borderId="0" xfId="0" applyNumberFormat="1" applyAlignment="1">
      <alignment vertical="center"/>
    </xf>
    <xf numFmtId="3" fontId="0" fillId="0" borderId="0" xfId="0" applyNumberFormat="1" applyAlignment="1">
      <alignment vertical="center"/>
    </xf>
    <xf numFmtId="0" fontId="14" fillId="23" borderId="176" xfId="0" applyFont="1" applyFill="1" applyBorder="1" applyAlignment="1">
      <alignment horizontal="center" vertical="center"/>
    </xf>
    <xf numFmtId="0" fontId="14" fillId="25" borderId="177" xfId="0" applyFont="1" applyFill="1" applyBorder="1" applyAlignment="1">
      <alignment horizontal="center" vertical="center"/>
    </xf>
    <xf numFmtId="3" fontId="4" fillId="24" borderId="178" xfId="1" applyNumberFormat="1" applyFont="1" applyFill="1" applyBorder="1" applyAlignment="1" applyProtection="1">
      <alignment vertical="center" wrapText="1"/>
    </xf>
    <xf numFmtId="3" fontId="5" fillId="26" borderId="179" xfId="1" applyNumberFormat="1" applyFont="1" applyFill="1" applyBorder="1" applyAlignment="1" applyProtection="1">
      <alignment vertical="center" wrapText="1"/>
    </xf>
    <xf numFmtId="3" fontId="4" fillId="24" borderId="180" xfId="1" applyNumberFormat="1" applyFont="1" applyFill="1" applyBorder="1" applyAlignment="1" applyProtection="1">
      <alignment vertical="center" wrapText="1"/>
    </xf>
    <xf numFmtId="3" fontId="5" fillId="26" borderId="181" xfId="1" applyNumberFormat="1" applyFont="1" applyFill="1" applyBorder="1" applyAlignment="1" applyProtection="1">
      <alignment vertical="center" wrapText="1"/>
    </xf>
    <xf numFmtId="3" fontId="9" fillId="14" borderId="180" xfId="1" applyNumberFormat="1" applyFont="1" applyFill="1" applyBorder="1" applyAlignment="1" applyProtection="1">
      <alignment vertical="center" wrapText="1"/>
    </xf>
    <xf numFmtId="3" fontId="9" fillId="14" borderId="181" xfId="1" applyNumberFormat="1" applyFont="1" applyFill="1" applyBorder="1" applyAlignment="1" applyProtection="1">
      <alignment vertical="center" wrapText="1"/>
    </xf>
    <xf numFmtId="3" fontId="4" fillId="17" borderId="180" xfId="1" applyNumberFormat="1" applyFont="1" applyFill="1" applyBorder="1" applyAlignment="1" applyProtection="1">
      <alignment vertical="center" wrapText="1"/>
    </xf>
    <xf numFmtId="3" fontId="4" fillId="16" borderId="181" xfId="1" applyNumberFormat="1" applyFont="1" applyFill="1" applyBorder="1" applyAlignment="1" applyProtection="1">
      <alignment vertical="center" wrapText="1"/>
    </xf>
    <xf numFmtId="3" fontId="5" fillId="27" borderId="181" xfId="1" applyNumberFormat="1" applyFont="1" applyFill="1" applyBorder="1" applyAlignment="1" applyProtection="1">
      <alignment vertical="center" wrapText="1"/>
    </xf>
    <xf numFmtId="3" fontId="4" fillId="17" borderId="181" xfId="1" applyNumberFormat="1" applyFont="1" applyFill="1" applyBorder="1" applyAlignment="1" applyProtection="1">
      <alignment vertical="center" wrapText="1"/>
    </xf>
    <xf numFmtId="3" fontId="5" fillId="28" borderId="181" xfId="1" applyNumberFormat="1" applyFont="1" applyFill="1" applyBorder="1" applyAlignment="1" applyProtection="1">
      <alignment vertical="center" wrapText="1"/>
    </xf>
    <xf numFmtId="3" fontId="4" fillId="24" borderId="182" xfId="1" applyNumberFormat="1" applyFont="1" applyFill="1" applyBorder="1" applyAlignment="1" applyProtection="1">
      <alignment vertical="center" wrapText="1"/>
    </xf>
    <xf numFmtId="3" fontId="5" fillId="26" borderId="183" xfId="1" applyNumberFormat="1" applyFont="1" applyFill="1" applyBorder="1" applyAlignment="1" applyProtection="1">
      <alignment vertical="center" wrapText="1"/>
    </xf>
    <xf numFmtId="3" fontId="36" fillId="19" borderId="184" xfId="1" applyNumberFormat="1" applyFont="1" applyFill="1" applyBorder="1" applyAlignment="1" applyProtection="1">
      <alignment vertical="center" wrapText="1"/>
    </xf>
    <xf numFmtId="3" fontId="36" fillId="19" borderId="185" xfId="1" applyNumberFormat="1" applyFont="1" applyFill="1" applyBorder="1" applyAlignment="1" applyProtection="1">
      <alignment vertical="center" wrapText="1"/>
    </xf>
    <xf numFmtId="3" fontId="4" fillId="24" borderId="186" xfId="1" applyNumberFormat="1" applyFont="1" applyFill="1" applyBorder="1" applyAlignment="1" applyProtection="1">
      <alignment vertical="center" wrapText="1"/>
    </xf>
    <xf numFmtId="0" fontId="14" fillId="30" borderId="176" xfId="0" applyFont="1" applyFill="1" applyBorder="1" applyAlignment="1">
      <alignment horizontal="center" vertical="center"/>
    </xf>
    <xf numFmtId="0" fontId="14" fillId="31" borderId="177" xfId="0" applyFont="1" applyFill="1" applyBorder="1" applyAlignment="1">
      <alignment horizontal="center" vertical="center"/>
    </xf>
    <xf numFmtId="3" fontId="4" fillId="29" borderId="187" xfId="0" applyNumberFormat="1" applyFont="1" applyFill="1" applyBorder="1" applyAlignment="1">
      <alignment vertical="center" wrapText="1"/>
    </xf>
    <xf numFmtId="3" fontId="5" fillId="7" borderId="188" xfId="0" applyNumberFormat="1" applyFont="1" applyFill="1" applyBorder="1" applyAlignment="1">
      <alignment vertical="center" wrapText="1"/>
    </xf>
    <xf numFmtId="3" fontId="4" fillId="29" borderId="189" xfId="0" applyNumberFormat="1" applyFont="1" applyFill="1" applyBorder="1" applyAlignment="1">
      <alignment vertical="center" wrapText="1"/>
    </xf>
    <xf numFmtId="3" fontId="5" fillId="7" borderId="181" xfId="0" applyNumberFormat="1" applyFont="1" applyFill="1" applyBorder="1" applyAlignment="1">
      <alignment vertical="center" wrapText="1"/>
    </xf>
    <xf numFmtId="3" fontId="9" fillId="15" borderId="189" xfId="0" applyNumberFormat="1" applyFont="1" applyFill="1" applyBorder="1" applyAlignment="1">
      <alignment vertical="center" wrapText="1"/>
    </xf>
    <xf numFmtId="3" fontId="9" fillId="15" borderId="181" xfId="0" applyNumberFormat="1" applyFont="1" applyFill="1" applyBorder="1" applyAlignment="1">
      <alignment vertical="center" wrapText="1"/>
    </xf>
    <xf numFmtId="3" fontId="4" fillId="18" borderId="189" xfId="0" applyNumberFormat="1" applyFont="1" applyFill="1" applyBorder="1" applyAlignment="1">
      <alignment vertical="center" wrapText="1"/>
    </xf>
    <xf numFmtId="3" fontId="4" fillId="18" borderId="181" xfId="0" applyNumberFormat="1" applyFont="1" applyFill="1" applyBorder="1" applyAlignment="1">
      <alignment vertical="center" wrapText="1"/>
    </xf>
    <xf numFmtId="3" fontId="4" fillId="29" borderId="190" xfId="0" applyNumberFormat="1" applyFont="1" applyFill="1" applyBorder="1" applyAlignment="1">
      <alignment vertical="center" wrapText="1"/>
    </xf>
    <xf numFmtId="3" fontId="5" fillId="7" borderId="183" xfId="0" applyNumberFormat="1" applyFont="1" applyFill="1" applyBorder="1" applyAlignment="1">
      <alignment vertical="center" wrapText="1"/>
    </xf>
    <xf numFmtId="3" fontId="36" fillId="20" borderId="184" xfId="0" applyNumberFormat="1" applyFont="1" applyFill="1" applyBorder="1" applyAlignment="1">
      <alignment vertical="center" wrapText="1"/>
    </xf>
    <xf numFmtId="3" fontId="36" fillId="20" borderId="185" xfId="0" applyNumberFormat="1" applyFont="1" applyFill="1" applyBorder="1" applyAlignment="1">
      <alignment vertical="center" wrapText="1"/>
    </xf>
    <xf numFmtId="3" fontId="4" fillId="29" borderId="191" xfId="0" applyNumberFormat="1" applyFont="1" applyFill="1" applyBorder="1" applyAlignment="1">
      <alignment vertical="center" wrapText="1"/>
    </xf>
    <xf numFmtId="3" fontId="5" fillId="7" borderId="179" xfId="0" applyNumberFormat="1" applyFont="1" applyFill="1" applyBorder="1" applyAlignment="1">
      <alignment vertical="center" wrapText="1"/>
    </xf>
    <xf numFmtId="0" fontId="14" fillId="12" borderId="89" xfId="0" applyFont="1" applyFill="1" applyBorder="1" applyAlignment="1">
      <alignment horizontal="center" vertical="center"/>
    </xf>
    <xf numFmtId="0" fontId="14" fillId="12" borderId="99" xfId="0" applyFont="1" applyFill="1" applyBorder="1" applyAlignment="1">
      <alignment horizontal="center" vertical="center"/>
    </xf>
    <xf numFmtId="0" fontId="14" fillId="12" borderId="100" xfId="0" applyFont="1" applyFill="1" applyBorder="1" applyAlignment="1">
      <alignment horizontal="center" vertical="center"/>
    </xf>
    <xf numFmtId="0" fontId="13" fillId="9" borderId="66" xfId="0" applyFont="1" applyFill="1" applyBorder="1" applyAlignment="1">
      <alignment horizontal="center" vertical="center"/>
    </xf>
    <xf numFmtId="0" fontId="14" fillId="25" borderId="89" xfId="0" applyFont="1" applyFill="1" applyBorder="1" applyAlignment="1">
      <alignment horizontal="center" vertical="center"/>
    </xf>
    <xf numFmtId="0" fontId="14" fillId="25" borderId="99" xfId="0" applyFont="1" applyFill="1" applyBorder="1" applyAlignment="1">
      <alignment horizontal="center" vertical="center"/>
    </xf>
    <xf numFmtId="0" fontId="14" fillId="25" borderId="100" xfId="0" applyFont="1" applyFill="1" applyBorder="1" applyAlignment="1">
      <alignment horizontal="center" vertical="center"/>
    </xf>
    <xf numFmtId="0" fontId="14" fillId="23" borderId="66" xfId="0" applyFont="1" applyFill="1" applyBorder="1" applyAlignment="1">
      <alignment horizontal="center" vertical="center"/>
    </xf>
    <xf numFmtId="0" fontId="14" fillId="31" borderId="89" xfId="0" applyFont="1" applyFill="1" applyBorder="1" applyAlignment="1">
      <alignment horizontal="center" vertical="center"/>
    </xf>
    <xf numFmtId="0" fontId="14" fillId="31" borderId="99" xfId="0" applyFont="1" applyFill="1" applyBorder="1" applyAlignment="1">
      <alignment horizontal="center" vertical="center"/>
    </xf>
    <xf numFmtId="0" fontId="14" fillId="31" borderId="100" xfId="0" applyFont="1" applyFill="1" applyBorder="1" applyAlignment="1">
      <alignment horizontal="center" vertical="center"/>
    </xf>
    <xf numFmtId="0" fontId="14" fillId="30" borderId="107" xfId="0" applyFont="1" applyFill="1" applyBorder="1" applyAlignment="1">
      <alignment horizontal="center" vertical="center"/>
    </xf>
    <xf numFmtId="49" fontId="5" fillId="0" borderId="117" xfId="0" applyNumberFormat="1" applyFont="1" applyBorder="1" applyAlignment="1">
      <alignment vertical="center" wrapText="1"/>
    </xf>
    <xf numFmtId="0" fontId="5" fillId="0" borderId="155" xfId="0" applyFont="1" applyBorder="1" applyAlignment="1">
      <alignment vertical="center" wrapText="1"/>
    </xf>
    <xf numFmtId="3" fontId="5" fillId="12" borderId="90" xfId="1" applyNumberFormat="1" applyFont="1" applyFill="1" applyBorder="1" applyAlignment="1" applyProtection="1">
      <alignment vertical="center" wrapText="1"/>
    </xf>
    <xf numFmtId="3" fontId="5" fillId="11" borderId="55" xfId="0" applyNumberFormat="1" applyFont="1" applyFill="1" applyBorder="1" applyAlignment="1">
      <alignment vertical="center" wrapText="1"/>
    </xf>
    <xf numFmtId="3" fontId="5" fillId="11" borderId="76" xfId="0" applyNumberFormat="1" applyFont="1" applyFill="1" applyBorder="1" applyAlignment="1">
      <alignment vertical="center" wrapText="1"/>
    </xf>
    <xf numFmtId="3" fontId="4" fillId="10" borderId="79" xfId="1" applyNumberFormat="1" applyFont="1" applyFill="1" applyBorder="1" applyAlignment="1" applyProtection="1">
      <alignment vertical="center" wrapText="1"/>
    </xf>
    <xf numFmtId="3" fontId="5" fillId="26" borderId="118" xfId="1" applyNumberFormat="1" applyFont="1" applyFill="1" applyBorder="1" applyAlignment="1" applyProtection="1">
      <alignment vertical="center" wrapText="1"/>
    </xf>
    <xf numFmtId="3" fontId="5" fillId="26" borderId="55" xfId="1" applyNumberFormat="1" applyFont="1" applyFill="1" applyBorder="1" applyAlignment="1" applyProtection="1">
      <alignment vertical="center" wrapText="1"/>
    </xf>
    <xf numFmtId="3" fontId="5" fillId="26" borderId="76" xfId="1" applyNumberFormat="1" applyFont="1" applyFill="1" applyBorder="1" applyAlignment="1" applyProtection="1">
      <alignment vertical="center" wrapText="1"/>
    </xf>
    <xf numFmtId="3" fontId="4" fillId="24" borderId="79" xfId="1" applyNumberFormat="1" applyFont="1" applyFill="1" applyBorder="1" applyAlignment="1" applyProtection="1">
      <alignment vertical="center" wrapText="1"/>
    </xf>
    <xf numFmtId="3" fontId="5" fillId="7" borderId="75" xfId="0" applyNumberFormat="1" applyFont="1" applyFill="1" applyBorder="1" applyAlignment="1">
      <alignment vertical="center" wrapText="1"/>
    </xf>
    <xf numFmtId="3" fontId="5" fillId="7" borderId="55" xfId="0" applyNumberFormat="1" applyFont="1" applyFill="1" applyBorder="1" applyAlignment="1">
      <alignment vertical="center" wrapText="1"/>
    </xf>
    <xf numFmtId="3" fontId="5" fillId="7" borderId="74" xfId="0" applyNumberFormat="1" applyFont="1" applyFill="1" applyBorder="1" applyAlignment="1">
      <alignment vertical="center" wrapText="1"/>
    </xf>
    <xf numFmtId="3" fontId="4" fillId="29" borderId="200" xfId="0" applyNumberFormat="1" applyFont="1" applyFill="1" applyBorder="1" applyAlignment="1">
      <alignment vertical="center" wrapText="1"/>
    </xf>
    <xf numFmtId="49" fontId="5" fillId="0" borderId="120" xfId="0" applyNumberFormat="1" applyFont="1" applyBorder="1" applyAlignment="1">
      <alignment vertical="center" wrapText="1"/>
    </xf>
    <xf numFmtId="0" fontId="5" fillId="0" borderId="121" xfId="0" applyFont="1" applyBorder="1" applyAlignment="1">
      <alignment vertical="center" wrapText="1"/>
    </xf>
    <xf numFmtId="3" fontId="5" fillId="12" borderId="162" xfId="1" applyNumberFormat="1" applyFont="1" applyFill="1" applyBorder="1" applyAlignment="1" applyProtection="1">
      <alignment vertical="center" wrapText="1"/>
    </xf>
    <xf numFmtId="3" fontId="5" fillId="11" borderId="201" xfId="1" applyNumberFormat="1" applyFont="1" applyFill="1" applyBorder="1" applyAlignment="1" applyProtection="1">
      <alignment vertical="center" wrapText="1"/>
    </xf>
    <xf numFmtId="3" fontId="5" fillId="11" borderId="126" xfId="1" applyNumberFormat="1" applyFont="1" applyFill="1" applyBorder="1" applyAlignment="1" applyProtection="1">
      <alignment vertical="center" wrapText="1"/>
    </xf>
    <xf numFmtId="3" fontId="4" fillId="10" borderId="83" xfId="1" applyNumberFormat="1" applyFont="1" applyFill="1" applyBorder="1" applyAlignment="1" applyProtection="1">
      <alignment vertical="center" wrapText="1"/>
    </xf>
    <xf numFmtId="3" fontId="5" fillId="26" borderId="125" xfId="1" applyNumberFormat="1" applyFont="1" applyFill="1" applyBorder="1" applyAlignment="1" applyProtection="1">
      <alignment vertical="center" wrapText="1"/>
    </xf>
    <xf numFmtId="3" fontId="5" fillId="26" borderId="201" xfId="1" applyNumberFormat="1" applyFont="1" applyFill="1" applyBorder="1" applyAlignment="1" applyProtection="1">
      <alignment vertical="center" wrapText="1"/>
    </xf>
    <xf numFmtId="3" fontId="5" fillId="26" borderId="126" xfId="1" applyNumberFormat="1" applyFont="1" applyFill="1" applyBorder="1" applyAlignment="1" applyProtection="1">
      <alignment vertical="center" wrapText="1"/>
    </xf>
    <xf numFmtId="3" fontId="4" fillId="24" borderId="83" xfId="1" applyNumberFormat="1" applyFont="1" applyFill="1" applyBorder="1" applyAlignment="1" applyProtection="1">
      <alignment vertical="center" wrapText="1"/>
    </xf>
    <xf numFmtId="3" fontId="5" fillId="7" borderId="162" xfId="0" applyNumberFormat="1" applyFont="1" applyFill="1" applyBorder="1" applyAlignment="1">
      <alignment vertical="center" wrapText="1"/>
    </xf>
    <xf numFmtId="3" fontId="5" fillId="7" borderId="201" xfId="0" applyNumberFormat="1" applyFont="1" applyFill="1" applyBorder="1" applyAlignment="1">
      <alignment vertical="center" wrapText="1"/>
    </xf>
    <xf numFmtId="3" fontId="5" fillId="7" borderId="121" xfId="0" applyNumberFormat="1" applyFont="1" applyFill="1" applyBorder="1" applyAlignment="1">
      <alignment vertical="center" wrapText="1"/>
    </xf>
    <xf numFmtId="3" fontId="4" fillId="29" borderId="202" xfId="0" applyNumberFormat="1" applyFont="1" applyFill="1" applyBorder="1" applyAlignment="1">
      <alignment vertical="center" wrapText="1"/>
    </xf>
    <xf numFmtId="0" fontId="5" fillId="0" borderId="120" xfId="0" applyNumberFormat="1" applyFont="1" applyBorder="1" applyAlignment="1">
      <alignment vertical="center" wrapText="1"/>
    </xf>
    <xf numFmtId="49" fontId="9" fillId="14" borderId="120" xfId="0" applyNumberFormat="1" applyFont="1" applyFill="1" applyBorder="1" applyAlignment="1">
      <alignment vertical="center" wrapText="1"/>
    </xf>
    <xf numFmtId="0" fontId="9" fillId="14" borderId="121" xfId="0" applyFont="1" applyFill="1" applyBorder="1" applyAlignment="1">
      <alignment vertical="center" wrapText="1"/>
    </xf>
    <xf numFmtId="3" fontId="9" fillId="14" borderId="162" xfId="1" applyNumberFormat="1" applyFont="1" applyFill="1" applyBorder="1" applyAlignment="1" applyProtection="1">
      <alignment vertical="center" wrapText="1"/>
    </xf>
    <xf numFmtId="3" fontId="9" fillId="14" borderId="201" xfId="1" applyNumberFormat="1" applyFont="1" applyFill="1" applyBorder="1" applyAlignment="1" applyProtection="1">
      <alignment vertical="center" wrapText="1"/>
    </xf>
    <xf numFmtId="3" fontId="9" fillId="14" borderId="126" xfId="1" applyNumberFormat="1" applyFont="1" applyFill="1" applyBorder="1" applyAlignment="1" applyProtection="1">
      <alignment vertical="center" wrapText="1"/>
    </xf>
    <xf numFmtId="3" fontId="9" fillId="14" borderId="83" xfId="1" applyNumberFormat="1" applyFont="1" applyFill="1" applyBorder="1" applyAlignment="1" applyProtection="1">
      <alignment vertical="center" wrapText="1"/>
    </xf>
    <xf numFmtId="3" fontId="9" fillId="14" borderId="125" xfId="1" applyNumberFormat="1" applyFont="1" applyFill="1" applyBorder="1" applyAlignment="1" applyProtection="1">
      <alignment vertical="center" wrapText="1"/>
    </xf>
    <xf numFmtId="3" fontId="9" fillId="15" borderId="162" xfId="0" applyNumberFormat="1" applyFont="1" applyFill="1" applyBorder="1" applyAlignment="1">
      <alignment vertical="center" wrapText="1"/>
    </xf>
    <xf numFmtId="3" fontId="9" fillId="15" borderId="201" xfId="0" applyNumberFormat="1" applyFont="1" applyFill="1" applyBorder="1" applyAlignment="1">
      <alignment vertical="center" wrapText="1"/>
    </xf>
    <xf numFmtId="3" fontId="9" fillId="15" borderId="121" xfId="0" applyNumberFormat="1" applyFont="1" applyFill="1" applyBorder="1" applyAlignment="1">
      <alignment vertical="center" wrapText="1"/>
    </xf>
    <xf numFmtId="3" fontId="9" fillId="15" borderId="202" xfId="0" applyNumberFormat="1" applyFont="1" applyFill="1" applyBorder="1" applyAlignment="1">
      <alignment vertical="center" wrapText="1"/>
    </xf>
    <xf numFmtId="49" fontId="4" fillId="16" borderId="120" xfId="0" applyNumberFormat="1" applyFont="1" applyFill="1" applyBorder="1" applyAlignment="1">
      <alignment vertical="center" wrapText="1"/>
    </xf>
    <xf numFmtId="0" fontId="4" fillId="16" borderId="121" xfId="0" applyFont="1" applyFill="1" applyBorder="1" applyAlignment="1">
      <alignment vertical="center" wrapText="1"/>
    </xf>
    <xf numFmtId="3" fontId="4" fillId="16" borderId="162" xfId="1" applyNumberFormat="1" applyFont="1" applyFill="1" applyBorder="1" applyAlignment="1" applyProtection="1">
      <alignment vertical="center" wrapText="1"/>
    </xf>
    <xf numFmtId="3" fontId="4" fillId="16" borderId="201" xfId="1" applyNumberFormat="1" applyFont="1" applyFill="1" applyBorder="1" applyAlignment="1" applyProtection="1">
      <alignment vertical="center" wrapText="1"/>
    </xf>
    <xf numFmtId="3" fontId="4" fillId="16" borderId="126" xfId="1" applyNumberFormat="1" applyFont="1" applyFill="1" applyBorder="1" applyAlignment="1" applyProtection="1">
      <alignment vertical="center" wrapText="1"/>
    </xf>
    <xf numFmtId="3" fontId="4" fillId="16" borderId="83" xfId="1" applyNumberFormat="1" applyFont="1" applyFill="1" applyBorder="1" applyAlignment="1" applyProtection="1">
      <alignment vertical="center" wrapText="1"/>
    </xf>
    <xf numFmtId="3" fontId="4" fillId="16" borderId="125" xfId="1" applyNumberFormat="1" applyFont="1" applyFill="1" applyBorder="1" applyAlignment="1" applyProtection="1">
      <alignment vertical="center" wrapText="1"/>
    </xf>
    <xf numFmtId="3" fontId="4" fillId="17" borderId="83" xfId="1" applyNumberFormat="1" applyFont="1" applyFill="1" applyBorder="1" applyAlignment="1" applyProtection="1">
      <alignment vertical="center" wrapText="1"/>
    </xf>
    <xf numFmtId="3" fontId="4" fillId="18" borderId="162" xfId="0" applyNumberFormat="1" applyFont="1" applyFill="1" applyBorder="1" applyAlignment="1">
      <alignment vertical="center" wrapText="1"/>
    </xf>
    <xf numFmtId="3" fontId="4" fillId="18" borderId="201" xfId="0" applyNumberFormat="1" applyFont="1" applyFill="1" applyBorder="1" applyAlignment="1">
      <alignment vertical="center" wrapText="1"/>
    </xf>
    <xf numFmtId="3" fontId="4" fillId="18" borderId="121" xfId="0" applyNumberFormat="1" applyFont="1" applyFill="1" applyBorder="1" applyAlignment="1">
      <alignment vertical="center" wrapText="1"/>
    </xf>
    <xf numFmtId="3" fontId="4" fillId="18" borderId="202" xfId="0" applyNumberFormat="1" applyFont="1" applyFill="1" applyBorder="1" applyAlignment="1">
      <alignment vertical="center" wrapText="1"/>
    </xf>
    <xf numFmtId="49" fontId="5" fillId="0" borderId="120" xfId="0" applyNumberFormat="1" applyFont="1" applyFill="1" applyBorder="1" applyAlignment="1">
      <alignment vertical="center" wrapText="1"/>
    </xf>
    <xf numFmtId="0" fontId="5" fillId="0" borderId="121" xfId="0" applyFont="1" applyFill="1" applyBorder="1" applyAlignment="1">
      <alignment vertical="center" wrapText="1"/>
    </xf>
    <xf numFmtId="3" fontId="5" fillId="11" borderId="162" xfId="1" applyNumberFormat="1" applyFont="1" applyFill="1" applyBorder="1" applyAlignment="1" applyProtection="1">
      <alignment vertical="center" wrapText="1"/>
    </xf>
    <xf numFmtId="3" fontId="4" fillId="4" borderId="83" xfId="1" applyNumberFormat="1" applyFont="1" applyFill="1" applyBorder="1" applyAlignment="1" applyProtection="1">
      <alignment vertical="center" wrapText="1"/>
    </xf>
    <xf numFmtId="3" fontId="5" fillId="27" borderId="125" xfId="1" applyNumberFormat="1" applyFont="1" applyFill="1" applyBorder="1" applyAlignment="1" applyProtection="1">
      <alignment vertical="center" wrapText="1"/>
    </xf>
    <xf numFmtId="3" fontId="5" fillId="27" borderId="201" xfId="1" applyNumberFormat="1" applyFont="1" applyFill="1" applyBorder="1" applyAlignment="1" applyProtection="1">
      <alignment vertical="center" wrapText="1"/>
    </xf>
    <xf numFmtId="3" fontId="5" fillId="27" borderId="126" xfId="1" applyNumberFormat="1" applyFont="1" applyFill="1" applyBorder="1" applyAlignment="1" applyProtection="1">
      <alignment vertical="center" wrapText="1"/>
    </xf>
    <xf numFmtId="49" fontId="9" fillId="15" borderId="120" xfId="0" applyNumberFormat="1" applyFont="1" applyFill="1" applyBorder="1" applyAlignment="1">
      <alignment vertical="center" wrapText="1"/>
    </xf>
    <xf numFmtId="0" fontId="9" fillId="45" borderId="121" xfId="0" applyFont="1" applyFill="1" applyBorder="1" applyAlignment="1">
      <alignment vertical="center" wrapText="1"/>
    </xf>
    <xf numFmtId="3" fontId="9" fillId="45" borderId="162" xfId="1" applyNumberFormat="1" applyFont="1" applyFill="1" applyBorder="1" applyAlignment="1" applyProtection="1">
      <alignment vertical="center" wrapText="1"/>
    </xf>
    <xf numFmtId="3" fontId="9" fillId="15" borderId="201" xfId="1" applyNumberFormat="1" applyFont="1" applyFill="1" applyBorder="1" applyAlignment="1" applyProtection="1">
      <alignment vertical="center" wrapText="1"/>
    </xf>
    <xf numFmtId="3" fontId="9" fillId="15" borderId="126" xfId="1" applyNumberFormat="1" applyFont="1" applyFill="1" applyBorder="1" applyAlignment="1" applyProtection="1">
      <alignment vertical="center" wrapText="1"/>
    </xf>
    <xf numFmtId="0" fontId="9" fillId="45" borderId="203" xfId="0" applyFont="1" applyFill="1" applyBorder="1" applyAlignment="1">
      <alignment vertical="center" wrapText="1"/>
    </xf>
    <xf numFmtId="0" fontId="5" fillId="0" borderId="203" xfId="0" applyFont="1" applyBorder="1" applyAlignment="1">
      <alignment vertical="center" wrapText="1"/>
    </xf>
    <xf numFmtId="0" fontId="9" fillId="15" borderId="203" xfId="0" applyFont="1" applyFill="1" applyBorder="1" applyAlignment="1">
      <alignment vertical="center" wrapText="1"/>
    </xf>
    <xf numFmtId="0" fontId="4" fillId="16" borderId="203" xfId="0" applyFont="1" applyFill="1" applyBorder="1" applyAlignment="1">
      <alignment vertical="center" wrapText="1"/>
    </xf>
    <xf numFmtId="0" fontId="5" fillId="0" borderId="203" xfId="0" applyFont="1" applyFill="1" applyBorder="1" applyAlignment="1">
      <alignment vertical="center" wrapText="1"/>
    </xf>
    <xf numFmtId="3" fontId="5" fillId="12" borderId="201" xfId="1" applyNumberFormat="1" applyFont="1" applyFill="1" applyBorder="1" applyAlignment="1" applyProtection="1">
      <alignment vertical="center" wrapText="1"/>
    </xf>
    <xf numFmtId="3" fontId="5" fillId="12" borderId="126" xfId="1" applyNumberFormat="1" applyFont="1" applyFill="1" applyBorder="1" applyAlignment="1" applyProtection="1">
      <alignment vertical="center" wrapText="1"/>
    </xf>
    <xf numFmtId="3" fontId="4" fillId="17" borderId="125" xfId="1" applyNumberFormat="1" applyFont="1" applyFill="1" applyBorder="1" applyAlignment="1" applyProtection="1">
      <alignment vertical="center" wrapText="1"/>
    </xf>
    <xf numFmtId="3" fontId="4" fillId="17" borderId="201" xfId="1" applyNumberFormat="1" applyFont="1" applyFill="1" applyBorder="1" applyAlignment="1" applyProtection="1">
      <alignment vertical="center" wrapText="1"/>
    </xf>
    <xf numFmtId="3" fontId="4" fillId="17" borderId="126" xfId="1" applyNumberFormat="1" applyFont="1" applyFill="1" applyBorder="1" applyAlignment="1" applyProtection="1">
      <alignment vertical="center" wrapText="1"/>
    </xf>
    <xf numFmtId="3" fontId="5" fillId="28" borderId="125" xfId="1" applyNumberFormat="1" applyFont="1" applyFill="1" applyBorder="1" applyAlignment="1" applyProtection="1">
      <alignment vertical="center" wrapText="1"/>
    </xf>
    <xf numFmtId="0" fontId="5" fillId="3" borderId="203" xfId="0" applyFont="1" applyFill="1" applyBorder="1" applyAlignment="1">
      <alignment vertical="center" wrapText="1"/>
    </xf>
    <xf numFmtId="49" fontId="5" fillId="0" borderId="129" xfId="0" applyNumberFormat="1" applyFont="1" applyBorder="1" applyAlignment="1">
      <alignment vertical="center" wrapText="1"/>
    </xf>
    <xf numFmtId="0" fontId="5" fillId="3" borderId="204" xfId="0" applyFont="1" applyFill="1" applyBorder="1" applyAlignment="1">
      <alignment vertical="center" wrapText="1"/>
    </xf>
    <xf numFmtId="3" fontId="5" fillId="12" borderId="165" xfId="1" applyNumberFormat="1" applyFont="1" applyFill="1" applyBorder="1" applyAlignment="1" applyProtection="1">
      <alignment vertical="center" wrapText="1"/>
    </xf>
    <xf numFmtId="3" fontId="5" fillId="12" borderId="205" xfId="1" applyNumberFormat="1" applyFont="1" applyFill="1" applyBorder="1" applyAlignment="1" applyProtection="1">
      <alignment vertical="center" wrapText="1"/>
    </xf>
    <xf numFmtId="3" fontId="5" fillId="12" borderId="135" xfId="1" applyNumberFormat="1" applyFont="1" applyFill="1" applyBorder="1" applyAlignment="1" applyProtection="1">
      <alignment vertical="center" wrapText="1"/>
    </xf>
    <xf numFmtId="3" fontId="4" fillId="10" borderId="136" xfId="1" applyNumberFormat="1" applyFont="1" applyFill="1" applyBorder="1" applyAlignment="1" applyProtection="1">
      <alignment vertical="center" wrapText="1"/>
    </xf>
    <xf numFmtId="3" fontId="5" fillId="26" borderId="134" xfId="1" applyNumberFormat="1" applyFont="1" applyFill="1" applyBorder="1" applyAlignment="1" applyProtection="1">
      <alignment vertical="center" wrapText="1"/>
    </xf>
    <xf numFmtId="3" fontId="5" fillId="26" borderId="205" xfId="1" applyNumberFormat="1" applyFont="1" applyFill="1" applyBorder="1" applyAlignment="1" applyProtection="1">
      <alignment vertical="center" wrapText="1"/>
    </xf>
    <xf numFmtId="3" fontId="5" fillId="26" borderId="135" xfId="1" applyNumberFormat="1" applyFont="1" applyFill="1" applyBorder="1" applyAlignment="1" applyProtection="1">
      <alignment vertical="center" wrapText="1"/>
    </xf>
    <xf numFmtId="3" fontId="4" fillId="24" borderId="136" xfId="1" applyNumberFormat="1" applyFont="1" applyFill="1" applyBorder="1" applyAlignment="1" applyProtection="1">
      <alignment vertical="center" wrapText="1"/>
    </xf>
    <xf numFmtId="3" fontId="5" fillId="7" borderId="165" xfId="0" applyNumberFormat="1" applyFont="1" applyFill="1" applyBorder="1" applyAlignment="1">
      <alignment vertical="center" wrapText="1"/>
    </xf>
    <xf numFmtId="3" fontId="5" fillId="7" borderId="205" xfId="0" applyNumberFormat="1" applyFont="1" applyFill="1" applyBorder="1" applyAlignment="1">
      <alignment vertical="center" wrapText="1"/>
    </xf>
    <xf numFmtId="3" fontId="5" fillId="7" borderId="154" xfId="0" applyNumberFormat="1" applyFont="1" applyFill="1" applyBorder="1" applyAlignment="1">
      <alignment vertical="center" wrapText="1"/>
    </xf>
    <xf numFmtId="0" fontId="5" fillId="3" borderId="100" xfId="0" applyFont="1" applyFill="1" applyBorder="1" applyAlignment="1">
      <alignment vertical="center" wrapText="1"/>
    </xf>
    <xf numFmtId="3" fontId="5" fillId="12" borderId="89" xfId="1" applyNumberFormat="1" applyFont="1" applyFill="1" applyBorder="1" applyAlignment="1" applyProtection="1">
      <alignment vertical="center" wrapText="1"/>
    </xf>
    <xf numFmtId="3" fontId="36" fillId="19" borderId="38" xfId="1" applyNumberFormat="1" applyFont="1" applyFill="1" applyBorder="1" applyAlignment="1" applyProtection="1">
      <alignment vertical="center" wrapText="1"/>
    </xf>
    <xf numFmtId="3" fontId="36" fillId="20" borderId="49" xfId="0" applyNumberFormat="1" applyFont="1" applyFill="1" applyBorder="1" applyAlignment="1">
      <alignment vertical="center" wrapText="1"/>
    </xf>
    <xf numFmtId="3" fontId="36" fillId="20" borderId="40" xfId="0" applyNumberFormat="1" applyFont="1" applyFill="1" applyBorder="1" applyAlignment="1">
      <alignment vertical="center" wrapText="1"/>
    </xf>
    <xf numFmtId="0" fontId="5" fillId="3" borderId="44" xfId="0" applyFont="1" applyFill="1" applyBorder="1" applyAlignment="1">
      <alignment vertical="center" wrapText="1"/>
    </xf>
    <xf numFmtId="3" fontId="5" fillId="11" borderId="55" xfId="1" applyNumberFormat="1" applyFont="1" applyFill="1" applyBorder="1" applyAlignment="1" applyProtection="1">
      <alignment vertical="center" wrapText="1"/>
    </xf>
    <xf numFmtId="3" fontId="5" fillId="11" borderId="119" xfId="1" applyNumberFormat="1" applyFont="1" applyFill="1" applyBorder="1" applyAlignment="1" applyProtection="1">
      <alignment vertical="center" wrapText="1"/>
    </xf>
    <xf numFmtId="3" fontId="4" fillId="10" borderId="43" xfId="1" applyNumberFormat="1" applyFont="1" applyFill="1" applyBorder="1" applyAlignment="1" applyProtection="1">
      <alignment vertical="center" wrapText="1"/>
    </xf>
    <xf numFmtId="3" fontId="5" fillId="26" borderId="119" xfId="1" applyNumberFormat="1" applyFont="1" applyFill="1" applyBorder="1" applyAlignment="1" applyProtection="1">
      <alignment vertical="center" wrapText="1"/>
    </xf>
    <xf numFmtId="3" fontId="4" fillId="24" borderId="43" xfId="1" applyNumberFormat="1" applyFont="1" applyFill="1" applyBorder="1" applyAlignment="1" applyProtection="1">
      <alignment vertical="center" wrapText="1"/>
    </xf>
    <xf numFmtId="3" fontId="5" fillId="7" borderId="90" xfId="0" applyNumberFormat="1" applyFont="1" applyFill="1" applyBorder="1" applyAlignment="1">
      <alignment vertical="center" wrapText="1"/>
    </xf>
    <xf numFmtId="3" fontId="4" fillId="29" borderId="207" xfId="0" applyNumberFormat="1" applyFont="1" applyFill="1" applyBorder="1" applyAlignment="1">
      <alignment vertical="center" wrapText="1"/>
    </xf>
    <xf numFmtId="3" fontId="36" fillId="21" borderId="208" xfId="1" applyNumberFormat="1" applyFont="1" applyFill="1" applyBorder="1" applyAlignment="1" applyProtection="1">
      <alignment vertical="center" wrapText="1"/>
    </xf>
    <xf numFmtId="3" fontId="36" fillId="21" borderId="209" xfId="1" applyNumberFormat="1" applyFont="1" applyFill="1" applyBorder="1" applyAlignment="1" applyProtection="1">
      <alignment vertical="center" wrapText="1"/>
    </xf>
    <xf numFmtId="3" fontId="36" fillId="21" borderId="143" xfId="1" applyNumberFormat="1" applyFont="1" applyFill="1" applyBorder="1" applyAlignment="1" applyProtection="1">
      <alignment vertical="center" wrapText="1"/>
    </xf>
    <xf numFmtId="3" fontId="36" fillId="21" borderId="144" xfId="1" applyNumberFormat="1" applyFont="1" applyFill="1" applyBorder="1" applyAlignment="1" applyProtection="1">
      <alignment vertical="center" wrapText="1"/>
    </xf>
    <xf numFmtId="3" fontId="36" fillId="21" borderId="173" xfId="1" applyNumberFormat="1" applyFont="1" applyFill="1" applyBorder="1" applyAlignment="1" applyProtection="1">
      <alignment vertical="center" wrapText="1"/>
    </xf>
    <xf numFmtId="3" fontId="36" fillId="19" borderId="210" xfId="1" applyNumberFormat="1" applyFont="1" applyFill="1" applyBorder="1" applyAlignment="1" applyProtection="1">
      <alignment vertical="center" wrapText="1"/>
    </xf>
    <xf numFmtId="3" fontId="36" fillId="21" borderId="211" xfId="1" applyNumberFormat="1" applyFont="1" applyFill="1" applyBorder="1" applyAlignment="1" applyProtection="1">
      <alignment vertical="center" wrapText="1"/>
    </xf>
    <xf numFmtId="3" fontId="36" fillId="19" borderId="144" xfId="1" applyNumberFormat="1" applyFont="1" applyFill="1" applyBorder="1" applyAlignment="1" applyProtection="1">
      <alignment vertical="center" wrapText="1"/>
    </xf>
    <xf numFmtId="3" fontId="36" fillId="20" borderId="208" xfId="0" applyNumberFormat="1" applyFont="1" applyFill="1" applyBorder="1" applyAlignment="1">
      <alignment vertical="center" wrapText="1"/>
    </xf>
    <xf numFmtId="3" fontId="36" fillId="20" borderId="209" xfId="0" applyNumberFormat="1" applyFont="1" applyFill="1" applyBorder="1" applyAlignment="1">
      <alignment vertical="center" wrapText="1"/>
    </xf>
    <xf numFmtId="3" fontId="36" fillId="20" borderId="212" xfId="0" applyNumberFormat="1" applyFont="1" applyFill="1" applyBorder="1" applyAlignment="1">
      <alignment vertical="center" wrapText="1"/>
    </xf>
    <xf numFmtId="3" fontId="36" fillId="20" borderId="210" xfId="0" applyNumberFormat="1" applyFont="1" applyFill="1" applyBorder="1" applyAlignment="1">
      <alignment vertical="center" wrapText="1"/>
    </xf>
    <xf numFmtId="3" fontId="36" fillId="20" borderId="211" xfId="0" applyNumberFormat="1" applyFont="1" applyFill="1" applyBorder="1" applyAlignment="1">
      <alignment vertical="center" wrapText="1"/>
    </xf>
    <xf numFmtId="3" fontId="36" fillId="20" borderId="141" xfId="0" applyNumberFormat="1" applyFont="1" applyFill="1" applyBorder="1" applyAlignment="1">
      <alignment vertical="center" wrapText="1"/>
    </xf>
    <xf numFmtId="3" fontId="14" fillId="23" borderId="213" xfId="0" applyNumberFormat="1" applyFont="1" applyFill="1" applyBorder="1" applyAlignment="1">
      <alignment horizontal="center" vertical="center" wrapText="1"/>
    </xf>
    <xf numFmtId="3" fontId="14" fillId="25" borderId="177" xfId="0" applyNumberFormat="1" applyFont="1" applyFill="1" applyBorder="1" applyAlignment="1">
      <alignment horizontal="center" vertical="center" wrapText="1"/>
    </xf>
    <xf numFmtId="3" fontId="7" fillId="24" borderId="180" xfId="1" applyNumberFormat="1" applyFont="1" applyFill="1" applyBorder="1" applyAlignment="1" applyProtection="1">
      <alignment vertical="center"/>
    </xf>
    <xf numFmtId="3" fontId="6" fillId="25" borderId="181" xfId="1" applyNumberFormat="1" applyFont="1" applyFill="1" applyBorder="1" applyAlignment="1" applyProtection="1">
      <alignment vertical="center"/>
    </xf>
    <xf numFmtId="3" fontId="9" fillId="17" borderId="180" xfId="1" applyNumberFormat="1" applyFont="1" applyFill="1" applyBorder="1" applyAlignment="1" applyProtection="1">
      <alignment vertical="center"/>
    </xf>
    <xf numFmtId="3" fontId="9" fillId="32" borderId="181" xfId="1" applyNumberFormat="1" applyFont="1" applyFill="1" applyBorder="1" applyAlignment="1" applyProtection="1">
      <alignment vertical="center"/>
    </xf>
    <xf numFmtId="3" fontId="7" fillId="24" borderId="182" xfId="1" applyNumberFormat="1" applyFont="1" applyFill="1" applyBorder="1" applyAlignment="1" applyProtection="1">
      <alignment vertical="center"/>
    </xf>
    <xf numFmtId="3" fontId="6" fillId="25" borderId="183" xfId="1" applyNumberFormat="1" applyFont="1" applyFill="1" applyBorder="1" applyAlignment="1" applyProtection="1">
      <alignment vertical="center"/>
    </xf>
    <xf numFmtId="3" fontId="3" fillId="19" borderId="184" xfId="1" applyNumberFormat="1" applyFont="1" applyFill="1" applyBorder="1" applyAlignment="1" applyProtection="1">
      <alignment vertical="center"/>
    </xf>
    <xf numFmtId="3" fontId="3" fillId="33" borderId="185" xfId="1" applyNumberFormat="1" applyFont="1" applyFill="1" applyBorder="1" applyAlignment="1" applyProtection="1">
      <alignment vertical="center"/>
    </xf>
    <xf numFmtId="3" fontId="7" fillId="22" borderId="186" xfId="1" applyNumberFormat="1" applyFont="1" applyFill="1" applyBorder="1" applyAlignment="1" applyProtection="1">
      <alignment vertical="center"/>
    </xf>
    <xf numFmtId="3" fontId="6" fillId="27" borderId="179" xfId="1" applyNumberFormat="1" applyFont="1" applyFill="1" applyBorder="1" applyAlignment="1" applyProtection="1">
      <alignment vertical="center"/>
    </xf>
    <xf numFmtId="3" fontId="7" fillId="22" borderId="182" xfId="1" applyNumberFormat="1" applyFont="1" applyFill="1" applyBorder="1" applyAlignment="1" applyProtection="1">
      <alignment vertical="center"/>
    </xf>
    <xf numFmtId="3" fontId="6" fillId="27" borderId="183" xfId="1" applyNumberFormat="1" applyFont="1" applyFill="1" applyBorder="1" applyAlignment="1" applyProtection="1">
      <alignment vertical="center"/>
    </xf>
    <xf numFmtId="3" fontId="14" fillId="30" borderId="213" xfId="0" applyNumberFormat="1" applyFont="1" applyFill="1" applyBorder="1" applyAlignment="1">
      <alignment horizontal="center" vertical="center" wrapText="1"/>
    </xf>
    <xf numFmtId="3" fontId="14" fillId="31" borderId="177" xfId="0" applyNumberFormat="1" applyFont="1" applyFill="1" applyBorder="1" applyAlignment="1">
      <alignment horizontal="center" vertical="center" wrapText="1"/>
    </xf>
    <xf numFmtId="3" fontId="7" fillId="37" borderId="180" xfId="1" applyNumberFormat="1" applyFont="1" applyFill="1" applyBorder="1" applyAlignment="1" applyProtection="1">
      <alignment vertical="center"/>
    </xf>
    <xf numFmtId="3" fontId="6" fillId="31" borderId="181" xfId="1" applyNumberFormat="1" applyFont="1" applyFill="1" applyBorder="1" applyAlignment="1" applyProtection="1">
      <alignment vertical="center"/>
    </xf>
    <xf numFmtId="3" fontId="7" fillId="37" borderId="182" xfId="1" applyNumberFormat="1" applyFont="1" applyFill="1" applyBorder="1" applyAlignment="1" applyProtection="1">
      <alignment vertical="center"/>
    </xf>
    <xf numFmtId="3" fontId="6" fillId="31" borderId="183" xfId="1" applyNumberFormat="1" applyFont="1" applyFill="1" applyBorder="1" applyAlignment="1" applyProtection="1">
      <alignment vertical="center"/>
    </xf>
    <xf numFmtId="3" fontId="7" fillId="29" borderId="186" xfId="1" applyNumberFormat="1" applyFont="1" applyFill="1" applyBorder="1" applyAlignment="1" applyProtection="1">
      <alignment vertical="center"/>
    </xf>
    <xf numFmtId="3" fontId="6" fillId="7" borderId="179" xfId="1" applyNumberFormat="1" applyFont="1" applyFill="1" applyBorder="1" applyAlignment="1" applyProtection="1">
      <alignment vertical="center"/>
    </xf>
    <xf numFmtId="3" fontId="7" fillId="29" borderId="182" xfId="1" applyNumberFormat="1" applyFont="1" applyFill="1" applyBorder="1" applyAlignment="1" applyProtection="1">
      <alignment vertical="center"/>
    </xf>
    <xf numFmtId="3" fontId="6" fillId="7" borderId="183" xfId="1" applyNumberFormat="1" applyFont="1" applyFill="1" applyBorder="1" applyAlignment="1" applyProtection="1">
      <alignment vertical="center"/>
    </xf>
    <xf numFmtId="3" fontId="14" fillId="12" borderId="89" xfId="0" applyNumberFormat="1" applyFont="1" applyFill="1" applyBorder="1" applyAlignment="1">
      <alignment horizontal="center" vertical="center" wrapText="1"/>
    </xf>
    <xf numFmtId="3" fontId="14" fillId="12" borderId="99" xfId="0" applyNumberFormat="1" applyFont="1" applyFill="1" applyBorder="1" applyAlignment="1">
      <alignment horizontal="center" vertical="center" wrapText="1"/>
    </xf>
    <xf numFmtId="3" fontId="14" fillId="12" borderId="85" xfId="0" applyNumberFormat="1" applyFont="1" applyFill="1" applyBorder="1" applyAlignment="1">
      <alignment horizontal="center" vertical="center" wrapText="1"/>
    </xf>
    <xf numFmtId="3" fontId="13" fillId="9" borderId="87" xfId="0" applyNumberFormat="1" applyFont="1" applyFill="1" applyBorder="1" applyAlignment="1">
      <alignment horizontal="center" vertical="center" wrapText="1"/>
    </xf>
    <xf numFmtId="3" fontId="14" fillId="25" borderId="89" xfId="0" applyNumberFormat="1" applyFont="1" applyFill="1" applyBorder="1" applyAlignment="1">
      <alignment horizontal="center" vertical="center" wrapText="1"/>
    </xf>
    <xf numFmtId="3" fontId="14" fillId="25" borderId="99" xfId="0" applyNumberFormat="1" applyFont="1" applyFill="1" applyBorder="1" applyAlignment="1">
      <alignment horizontal="center" vertical="center" wrapText="1"/>
    </xf>
    <xf numFmtId="3" fontId="14" fillId="25" borderId="214" xfId="0" applyNumberFormat="1" applyFont="1" applyFill="1" applyBorder="1" applyAlignment="1">
      <alignment horizontal="center" vertical="center" wrapText="1"/>
    </xf>
    <xf numFmtId="3" fontId="14" fillId="23" borderId="87" xfId="0" applyNumberFormat="1" applyFont="1" applyFill="1" applyBorder="1" applyAlignment="1">
      <alignment horizontal="center" vertical="center" wrapText="1"/>
    </xf>
    <xf numFmtId="3" fontId="14" fillId="31" borderId="175" xfId="0" applyNumberFormat="1" applyFont="1" applyFill="1" applyBorder="1" applyAlignment="1">
      <alignment horizontal="center" vertical="center" wrapText="1"/>
    </xf>
    <xf numFmtId="3" fontId="14" fillId="31" borderId="99" xfId="0" applyNumberFormat="1" applyFont="1" applyFill="1" applyBorder="1" applyAlignment="1">
      <alignment horizontal="center" vertical="center" wrapText="1"/>
    </xf>
    <xf numFmtId="3" fontId="14" fillId="31" borderId="214" xfId="0" applyNumberFormat="1" applyFont="1" applyFill="1" applyBorder="1" applyAlignment="1">
      <alignment horizontal="center" vertical="center" wrapText="1"/>
    </xf>
    <xf numFmtId="3" fontId="14" fillId="30" borderId="109" xfId="0" applyNumberFormat="1" applyFont="1" applyFill="1" applyBorder="1" applyAlignment="1">
      <alignment horizontal="center" vertical="center" wrapText="1"/>
    </xf>
    <xf numFmtId="0" fontId="6" fillId="0" borderId="120" xfId="0" applyFont="1" applyBorder="1" applyAlignment="1">
      <alignment vertical="center"/>
    </xf>
    <xf numFmtId="0" fontId="6" fillId="0" borderId="127" xfId="0" applyFont="1" applyBorder="1" applyAlignment="1">
      <alignment vertical="center"/>
    </xf>
    <xf numFmtId="3" fontId="6" fillId="13" borderId="75" xfId="1" applyNumberFormat="1" applyFont="1" applyFill="1" applyBorder="1" applyAlignment="1" applyProtection="1">
      <alignment vertical="center"/>
    </xf>
    <xf numFmtId="3" fontId="6" fillId="11" borderId="201" xfId="1" applyNumberFormat="1" applyFont="1" applyFill="1" applyBorder="1" applyAlignment="1" applyProtection="1">
      <alignment vertical="center"/>
    </xf>
    <xf numFmtId="3" fontId="6" fillId="13" borderId="201" xfId="1" applyNumberFormat="1" applyFont="1" applyFill="1" applyBorder="1" applyAlignment="1" applyProtection="1">
      <alignment vertical="center"/>
    </xf>
    <xf numFmtId="3" fontId="6" fillId="13" borderId="121" xfId="1" applyNumberFormat="1" applyFont="1" applyFill="1" applyBorder="1" applyAlignment="1" applyProtection="1">
      <alignment vertical="center"/>
    </xf>
    <xf numFmtId="3" fontId="7" fillId="10" borderId="79" xfId="1" applyNumberFormat="1" applyFont="1" applyFill="1" applyBorder="1" applyAlignment="1" applyProtection="1">
      <alignment vertical="center"/>
    </xf>
    <xf numFmtId="3" fontId="6" fillId="25" borderId="125" xfId="1" applyNumberFormat="1" applyFont="1" applyFill="1" applyBorder="1" applyAlignment="1" applyProtection="1">
      <alignment vertical="center"/>
    </xf>
    <xf numFmtId="3" fontId="6" fillId="27" borderId="201" xfId="1" applyNumberFormat="1" applyFont="1" applyFill="1" applyBorder="1" applyAlignment="1" applyProtection="1">
      <alignment vertical="center"/>
    </xf>
    <xf numFmtId="3" fontId="6" fillId="25" borderId="201" xfId="1" applyNumberFormat="1" applyFont="1" applyFill="1" applyBorder="1" applyAlignment="1" applyProtection="1">
      <alignment vertical="center"/>
    </xf>
    <xf numFmtId="3" fontId="6" fillId="25" borderId="121" xfId="1" applyNumberFormat="1" applyFont="1" applyFill="1" applyBorder="1" applyAlignment="1" applyProtection="1">
      <alignment vertical="center"/>
    </xf>
    <xf numFmtId="3" fontId="7" fillId="24" borderId="83" xfId="1" applyNumberFormat="1" applyFont="1" applyFill="1" applyBorder="1" applyAlignment="1" applyProtection="1">
      <alignment vertical="center"/>
    </xf>
    <xf numFmtId="3" fontId="6" fillId="31" borderId="125" xfId="1" applyNumberFormat="1" applyFont="1" applyFill="1" applyBorder="1" applyAlignment="1" applyProtection="1">
      <alignment vertical="center"/>
    </xf>
    <xf numFmtId="3" fontId="6" fillId="7" borderId="201" xfId="1" applyNumberFormat="1" applyFont="1" applyFill="1" applyBorder="1" applyAlignment="1" applyProtection="1">
      <alignment vertical="center"/>
    </xf>
    <xf numFmtId="3" fontId="6" fillId="31" borderId="201" xfId="1" applyNumberFormat="1" applyFont="1" applyFill="1" applyBorder="1" applyAlignment="1" applyProtection="1">
      <alignment vertical="center"/>
    </xf>
    <xf numFmtId="3" fontId="6" fillId="31" borderId="121" xfId="1" applyNumberFormat="1" applyFont="1" applyFill="1" applyBorder="1" applyAlignment="1" applyProtection="1">
      <alignment vertical="center"/>
    </xf>
    <xf numFmtId="3" fontId="7" fillId="37" borderId="124" xfId="1" applyNumberFormat="1" applyFont="1" applyFill="1" applyBorder="1" applyAlignment="1" applyProtection="1">
      <alignment vertical="center"/>
    </xf>
    <xf numFmtId="3" fontId="6" fillId="13" borderId="162" xfId="1" applyNumberFormat="1" applyFont="1" applyFill="1" applyBorder="1" applyAlignment="1" applyProtection="1">
      <alignment vertical="center"/>
    </xf>
    <xf numFmtId="3" fontId="7" fillId="10" borderId="83" xfId="1" applyNumberFormat="1" applyFont="1" applyFill="1" applyBorder="1" applyAlignment="1" applyProtection="1">
      <alignment vertical="center"/>
    </xf>
    <xf numFmtId="16" fontId="6" fillId="0" borderId="120" xfId="0" applyNumberFormat="1" applyFont="1" applyBorder="1" applyAlignment="1">
      <alignment vertical="center"/>
    </xf>
    <xf numFmtId="3" fontId="9" fillId="32" borderId="162" xfId="1" applyNumberFormat="1" applyFont="1" applyFill="1" applyBorder="1" applyAlignment="1" applyProtection="1">
      <alignment vertical="center"/>
    </xf>
    <xf numFmtId="3" fontId="9" fillId="32" borderId="201" xfId="1" applyNumberFormat="1" applyFont="1" applyFill="1" applyBorder="1" applyAlignment="1" applyProtection="1">
      <alignment vertical="center"/>
    </xf>
    <xf numFmtId="3" fontId="9" fillId="32" borderId="121" xfId="1" applyNumberFormat="1" applyFont="1" applyFill="1" applyBorder="1" applyAlignment="1" applyProtection="1">
      <alignment vertical="center"/>
    </xf>
    <xf numFmtId="3" fontId="9" fillId="17" borderId="83" xfId="1" applyNumberFormat="1" applyFont="1" applyFill="1" applyBorder="1" applyAlignment="1" applyProtection="1">
      <alignment vertical="center"/>
    </xf>
    <xf numFmtId="3" fontId="9" fillId="32" borderId="125" xfId="1" applyNumberFormat="1" applyFont="1" applyFill="1" applyBorder="1" applyAlignment="1" applyProtection="1">
      <alignment vertical="center"/>
    </xf>
    <xf numFmtId="3" fontId="9" fillId="17" borderId="124" xfId="1" applyNumberFormat="1" applyFont="1" applyFill="1" applyBorder="1" applyAlignment="1" applyProtection="1">
      <alignment vertical="center"/>
    </xf>
    <xf numFmtId="3" fontId="6" fillId="11" borderId="121" xfId="1" applyNumberFormat="1" applyFont="1" applyFill="1" applyBorder="1" applyAlignment="1" applyProtection="1">
      <alignment vertical="center"/>
    </xf>
    <xf numFmtId="3" fontId="6" fillId="27" borderId="121" xfId="1" applyNumberFormat="1" applyFont="1" applyFill="1" applyBorder="1" applyAlignment="1" applyProtection="1">
      <alignment vertical="center"/>
    </xf>
    <xf numFmtId="3" fontId="6" fillId="7" borderId="121" xfId="1" applyNumberFormat="1" applyFont="1" applyFill="1" applyBorder="1" applyAlignment="1" applyProtection="1">
      <alignment vertical="center"/>
    </xf>
    <xf numFmtId="3" fontId="6" fillId="12" borderId="201" xfId="1" applyNumberFormat="1" applyFont="1" applyFill="1" applyBorder="1" applyAlignment="1" applyProtection="1">
      <alignment vertical="center"/>
    </xf>
    <xf numFmtId="3" fontId="6" fillId="28" borderId="201" xfId="1" applyNumberFormat="1" applyFont="1" applyFill="1" applyBorder="1" applyAlignment="1" applyProtection="1">
      <alignment vertical="center"/>
    </xf>
    <xf numFmtId="3" fontId="6" fillId="36" borderId="201" xfId="1" applyNumberFormat="1" applyFont="1" applyFill="1" applyBorder="1" applyAlignment="1" applyProtection="1">
      <alignment vertical="center"/>
    </xf>
    <xf numFmtId="0" fontId="6" fillId="0" borderId="129" xfId="0" applyFont="1" applyBorder="1" applyAlignment="1">
      <alignment vertical="center"/>
    </xf>
    <xf numFmtId="0" fontId="6" fillId="0" borderId="130" xfId="0" applyFont="1" applyBorder="1" applyAlignment="1">
      <alignment vertical="center"/>
    </xf>
    <xf numFmtId="3" fontId="6" fillId="13" borderId="165" xfId="1" applyNumberFormat="1" applyFont="1" applyFill="1" applyBorder="1" applyAlignment="1" applyProtection="1">
      <alignment vertical="center"/>
    </xf>
    <xf numFmtId="3" fontId="6" fillId="12" borderId="205" xfId="1" applyNumberFormat="1" applyFont="1" applyFill="1" applyBorder="1" applyAlignment="1" applyProtection="1">
      <alignment vertical="center"/>
    </xf>
    <xf numFmtId="3" fontId="6" fillId="13" borderId="205" xfId="1" applyNumberFormat="1" applyFont="1" applyFill="1" applyBorder="1" applyAlignment="1" applyProtection="1">
      <alignment vertical="center"/>
    </xf>
    <xf numFmtId="3" fontId="6" fillId="11" borderId="154" xfId="1" applyNumberFormat="1" applyFont="1" applyFill="1" applyBorder="1" applyAlignment="1" applyProtection="1">
      <alignment vertical="center"/>
    </xf>
    <xf numFmtId="3" fontId="7" fillId="10" borderId="136" xfId="1" applyNumberFormat="1" applyFont="1" applyFill="1" applyBorder="1" applyAlignment="1" applyProtection="1">
      <alignment vertical="center"/>
    </xf>
    <xf numFmtId="3" fontId="6" fillId="25" borderId="134" xfId="1" applyNumberFormat="1" applyFont="1" applyFill="1" applyBorder="1" applyAlignment="1" applyProtection="1">
      <alignment vertical="center"/>
    </xf>
    <xf numFmtId="3" fontId="6" fillId="28" borderId="205" xfId="1" applyNumberFormat="1" applyFont="1" applyFill="1" applyBorder="1" applyAlignment="1" applyProtection="1">
      <alignment vertical="center"/>
    </xf>
    <xf numFmtId="3" fontId="6" fillId="25" borderId="205" xfId="1" applyNumberFormat="1" applyFont="1" applyFill="1" applyBorder="1" applyAlignment="1" applyProtection="1">
      <alignment vertical="center"/>
    </xf>
    <xf numFmtId="3" fontId="6" fillId="27" borderId="154" xfId="1" applyNumberFormat="1" applyFont="1" applyFill="1" applyBorder="1" applyAlignment="1" applyProtection="1">
      <alignment vertical="center"/>
    </xf>
    <xf numFmtId="3" fontId="7" fillId="24" borderId="136" xfId="1" applyNumberFormat="1" applyFont="1" applyFill="1" applyBorder="1" applyAlignment="1" applyProtection="1">
      <alignment vertical="center"/>
    </xf>
    <xf numFmtId="3" fontId="6" fillId="31" borderId="134" xfId="1" applyNumberFormat="1" applyFont="1" applyFill="1" applyBorder="1" applyAlignment="1" applyProtection="1">
      <alignment vertical="center"/>
    </xf>
    <xf numFmtId="3" fontId="6" fillId="36" borderId="205" xfId="1" applyNumberFormat="1" applyFont="1" applyFill="1" applyBorder="1" applyAlignment="1" applyProtection="1">
      <alignment vertical="center"/>
    </xf>
    <xf numFmtId="3" fontId="6" fillId="31" borderId="205" xfId="1" applyNumberFormat="1" applyFont="1" applyFill="1" applyBorder="1" applyAlignment="1" applyProtection="1">
      <alignment vertical="center"/>
    </xf>
    <xf numFmtId="3" fontId="6" fillId="7" borderId="154" xfId="1" applyNumberFormat="1" applyFont="1" applyFill="1" applyBorder="1" applyAlignment="1" applyProtection="1">
      <alignment vertical="center"/>
    </xf>
    <xf numFmtId="3" fontId="7" fillId="37" borderId="133" xfId="1" applyNumberFormat="1" applyFont="1" applyFill="1" applyBorder="1" applyAlignment="1" applyProtection="1">
      <alignment vertical="center"/>
    </xf>
    <xf numFmtId="3" fontId="3" fillId="33" borderId="38" xfId="1" applyNumberFormat="1" applyFont="1" applyFill="1" applyBorder="1" applyAlignment="1" applyProtection="1">
      <alignment vertical="center"/>
    </xf>
    <xf numFmtId="3" fontId="3" fillId="33" borderId="49" xfId="1" applyNumberFormat="1" applyFont="1" applyFill="1" applyBorder="1" applyAlignment="1" applyProtection="1">
      <alignment vertical="center"/>
    </xf>
    <xf numFmtId="3" fontId="3" fillId="19" borderId="40" xfId="1" applyNumberFormat="1" applyFont="1" applyFill="1" applyBorder="1" applyAlignment="1" applyProtection="1">
      <alignment vertical="center"/>
    </xf>
    <xf numFmtId="0" fontId="6" fillId="0" borderId="117" xfId="0" applyFont="1" applyFill="1" applyBorder="1" applyAlignment="1">
      <alignment vertical="center"/>
    </xf>
    <xf numFmtId="0" fontId="6" fillId="0" borderId="44" xfId="0" applyFont="1" applyFill="1" applyBorder="1" applyAlignment="1">
      <alignment vertical="center"/>
    </xf>
    <xf numFmtId="3" fontId="6" fillId="11" borderId="90" xfId="1" applyNumberFormat="1" applyFont="1" applyFill="1" applyBorder="1" applyAlignment="1" applyProtection="1">
      <alignment vertical="center"/>
    </xf>
    <xf numFmtId="3" fontId="6" fillId="11" borderId="55" xfId="1" applyNumberFormat="1" applyFont="1" applyFill="1" applyBorder="1" applyAlignment="1" applyProtection="1">
      <alignment vertical="center"/>
    </xf>
    <xf numFmtId="3" fontId="6" fillId="11" borderId="74" xfId="1" applyNumberFormat="1" applyFont="1" applyFill="1" applyBorder="1" applyAlignment="1" applyProtection="1">
      <alignment vertical="center"/>
    </xf>
    <xf numFmtId="3" fontId="7" fillId="4" borderId="43" xfId="1" applyNumberFormat="1" applyFont="1" applyFill="1" applyBorder="1" applyAlignment="1" applyProtection="1">
      <alignment vertical="center"/>
    </xf>
    <xf numFmtId="3" fontId="6" fillId="27" borderId="118" xfId="1" applyNumberFormat="1" applyFont="1" applyFill="1" applyBorder="1" applyAlignment="1" applyProtection="1">
      <alignment vertical="center"/>
    </xf>
    <xf numFmtId="3" fontId="6" fillId="27" borderId="55" xfId="1" applyNumberFormat="1" applyFont="1" applyFill="1" applyBorder="1" applyAlignment="1" applyProtection="1">
      <alignment vertical="center"/>
    </xf>
    <xf numFmtId="3" fontId="6" fillId="27" borderId="74" xfId="1" applyNumberFormat="1" applyFont="1" applyFill="1" applyBorder="1" applyAlignment="1" applyProtection="1">
      <alignment vertical="center"/>
    </xf>
    <xf numFmtId="3" fontId="7" fillId="22" borderId="43" xfId="1" applyNumberFormat="1" applyFont="1" applyFill="1" applyBorder="1" applyAlignment="1" applyProtection="1">
      <alignment vertical="center"/>
    </xf>
    <xf numFmtId="3" fontId="6" fillId="7" borderId="118" xfId="1" applyNumberFormat="1" applyFont="1" applyFill="1" applyBorder="1" applyAlignment="1" applyProtection="1">
      <alignment vertical="center"/>
    </xf>
    <xf numFmtId="3" fontId="6" fillId="7" borderId="55" xfId="1" applyNumberFormat="1" applyFont="1" applyFill="1" applyBorder="1" applyAlignment="1" applyProtection="1">
      <alignment vertical="center"/>
    </xf>
    <xf numFmtId="3" fontId="6" fillId="7" borderId="74" xfId="1" applyNumberFormat="1" applyFont="1" applyFill="1" applyBorder="1" applyAlignment="1" applyProtection="1">
      <alignment vertical="center"/>
    </xf>
    <xf numFmtId="3" fontId="7" fillId="29" borderId="42" xfId="1" applyNumberFormat="1" applyFont="1" applyFill="1" applyBorder="1" applyAlignment="1" applyProtection="1">
      <alignment vertical="center"/>
    </xf>
    <xf numFmtId="0" fontId="6" fillId="0" borderId="129" xfId="0" applyFont="1" applyFill="1" applyBorder="1" applyAlignment="1">
      <alignment vertical="center"/>
    </xf>
    <xf numFmtId="0" fontId="6" fillId="0" borderId="130" xfId="0" applyFont="1" applyFill="1" applyBorder="1" applyAlignment="1">
      <alignment vertical="center"/>
    </xf>
    <xf numFmtId="3" fontId="6" fillId="11" borderId="165" xfId="1" applyNumberFormat="1" applyFont="1" applyFill="1" applyBorder="1" applyAlignment="1" applyProtection="1">
      <alignment vertical="center"/>
    </xf>
    <xf numFmtId="3" fontId="6" fillId="11" borderId="205" xfId="1" applyNumberFormat="1" applyFont="1" applyFill="1" applyBorder="1" applyAlignment="1" applyProtection="1">
      <alignment vertical="center"/>
    </xf>
    <xf numFmtId="3" fontId="7" fillId="4" borderId="136" xfId="1" applyNumberFormat="1" applyFont="1" applyFill="1" applyBorder="1" applyAlignment="1" applyProtection="1">
      <alignment vertical="center"/>
    </xf>
    <xf numFmtId="3" fontId="6" fillId="27" borderId="134" xfId="1" applyNumberFormat="1" applyFont="1" applyFill="1" applyBorder="1" applyAlignment="1" applyProtection="1">
      <alignment vertical="center"/>
    </xf>
    <xf numFmtId="3" fontId="6" fillId="27" borderId="205" xfId="1" applyNumberFormat="1" applyFont="1" applyFill="1" applyBorder="1" applyAlignment="1" applyProtection="1">
      <alignment vertical="center"/>
    </xf>
    <xf numFmtId="3" fontId="7" fillId="22" borderId="136" xfId="1" applyNumberFormat="1" applyFont="1" applyFill="1" applyBorder="1" applyAlignment="1" applyProtection="1">
      <alignment vertical="center"/>
    </xf>
    <xf numFmtId="3" fontId="6" fillId="7" borderId="134" xfId="1" applyNumberFormat="1" applyFont="1" applyFill="1" applyBorder="1" applyAlignment="1" applyProtection="1">
      <alignment vertical="center"/>
    </xf>
    <xf numFmtId="3" fontId="6" fillId="7" borderId="205" xfId="1" applyNumberFormat="1" applyFont="1" applyFill="1" applyBorder="1" applyAlignment="1" applyProtection="1">
      <alignment vertical="center"/>
    </xf>
    <xf numFmtId="3" fontId="7" fillId="29" borderId="133" xfId="1" applyNumberFormat="1" applyFont="1" applyFill="1" applyBorder="1" applyAlignment="1" applyProtection="1">
      <alignment vertical="center"/>
    </xf>
    <xf numFmtId="0" fontId="6" fillId="0" borderId="215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3" fontId="28" fillId="0" borderId="0" xfId="0" applyNumberFormat="1" applyFont="1" applyBorder="1" applyAlignment="1">
      <alignment vertical="center"/>
    </xf>
    <xf numFmtId="3" fontId="33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16" xfId="0" applyBorder="1" applyAlignment="1">
      <alignment vertical="center"/>
    </xf>
    <xf numFmtId="3" fontId="33" fillId="0" borderId="216" xfId="0" applyNumberFormat="1" applyFont="1" applyBorder="1" applyAlignment="1">
      <alignment vertical="center"/>
    </xf>
    <xf numFmtId="3" fontId="35" fillId="11" borderId="208" xfId="1" applyNumberFormat="1" applyFont="1" applyFill="1" applyBorder="1" applyAlignment="1" applyProtection="1">
      <alignment vertical="center"/>
    </xf>
    <xf numFmtId="3" fontId="35" fillId="11" borderId="209" xfId="1" applyNumberFormat="1" applyFont="1" applyFill="1" applyBorder="1" applyAlignment="1" applyProtection="1">
      <alignment vertical="center"/>
    </xf>
    <xf numFmtId="3" fontId="35" fillId="11" borderId="212" xfId="1" applyNumberFormat="1" applyFont="1" applyFill="1" applyBorder="1" applyAlignment="1" applyProtection="1">
      <alignment vertical="center"/>
    </xf>
    <xf numFmtId="3" fontId="36" fillId="4" borderId="144" xfId="1" applyNumberFormat="1" applyFont="1" applyFill="1" applyBorder="1" applyAlignment="1" applyProtection="1">
      <alignment vertical="center"/>
    </xf>
    <xf numFmtId="3" fontId="35" fillId="27" borderId="173" xfId="1" applyNumberFormat="1" applyFont="1" applyFill="1" applyBorder="1" applyAlignment="1" applyProtection="1">
      <alignment vertical="center"/>
    </xf>
    <xf numFmtId="3" fontId="35" fillId="27" borderId="209" xfId="1" applyNumberFormat="1" applyFont="1" applyFill="1" applyBorder="1" applyAlignment="1" applyProtection="1">
      <alignment vertical="center"/>
    </xf>
    <xf numFmtId="3" fontId="35" fillId="27" borderId="212" xfId="1" applyNumberFormat="1" applyFont="1" applyFill="1" applyBorder="1" applyAlignment="1" applyProtection="1">
      <alignment vertical="center"/>
    </xf>
    <xf numFmtId="3" fontId="36" fillId="22" borderId="210" xfId="1" applyNumberFormat="1" applyFont="1" applyFill="1" applyBorder="1" applyAlignment="1" applyProtection="1">
      <alignment vertical="center"/>
    </xf>
    <xf numFmtId="3" fontId="35" fillId="27" borderId="211" xfId="1" applyNumberFormat="1" applyFont="1" applyFill="1" applyBorder="1" applyAlignment="1" applyProtection="1">
      <alignment vertical="center"/>
    </xf>
    <xf numFmtId="3" fontId="36" fillId="22" borderId="144" xfId="1" applyNumberFormat="1" applyFont="1" applyFill="1" applyBorder="1" applyAlignment="1" applyProtection="1">
      <alignment vertical="center"/>
    </xf>
    <xf numFmtId="3" fontId="35" fillId="7" borderId="173" xfId="1" applyNumberFormat="1" applyFont="1" applyFill="1" applyBorder="1" applyAlignment="1" applyProtection="1">
      <alignment vertical="center"/>
    </xf>
    <xf numFmtId="3" fontId="35" fillId="7" borderId="209" xfId="1" applyNumberFormat="1" applyFont="1" applyFill="1" applyBorder="1" applyAlignment="1" applyProtection="1">
      <alignment vertical="center"/>
    </xf>
    <xf numFmtId="3" fontId="35" fillId="7" borderId="212" xfId="1" applyNumberFormat="1" applyFont="1" applyFill="1" applyBorder="1" applyAlignment="1" applyProtection="1">
      <alignment vertical="center"/>
    </xf>
    <xf numFmtId="3" fontId="36" fillId="29" borderId="210" xfId="1" applyNumberFormat="1" applyFont="1" applyFill="1" applyBorder="1" applyAlignment="1" applyProtection="1">
      <alignment vertical="center"/>
    </xf>
    <xf numFmtId="3" fontId="35" fillId="7" borderId="211" xfId="1" applyNumberFormat="1" applyFont="1" applyFill="1" applyBorder="1" applyAlignment="1" applyProtection="1">
      <alignment vertical="center"/>
    </xf>
    <xf numFmtId="3" fontId="36" fillId="29" borderId="141" xfId="1" applyNumberFormat="1" applyFont="1" applyFill="1" applyBorder="1" applyAlignment="1" applyProtection="1">
      <alignment vertical="center"/>
    </xf>
    <xf numFmtId="3" fontId="22" fillId="0" borderId="0" xfId="0" applyNumberFormat="1" applyFont="1" applyAlignment="1">
      <alignment vertical="center"/>
    </xf>
    <xf numFmtId="167" fontId="3" fillId="22" borderId="26" xfId="0" applyNumberFormat="1" applyFont="1" applyFill="1" applyBorder="1" applyAlignment="1" applyProtection="1">
      <alignment horizontal="center" vertical="center"/>
    </xf>
    <xf numFmtId="167" fontId="3" fillId="22" borderId="35" xfId="0" applyNumberFormat="1" applyFont="1" applyFill="1" applyBorder="1" applyAlignment="1" applyProtection="1">
      <alignment horizontal="center" vertical="center"/>
    </xf>
    <xf numFmtId="167" fontId="3" fillId="29" borderId="26" xfId="0" applyNumberFormat="1" applyFont="1" applyFill="1" applyBorder="1" applyAlignment="1" applyProtection="1">
      <alignment horizontal="center" vertical="center"/>
    </xf>
    <xf numFmtId="3" fontId="32" fillId="14" borderId="25" xfId="0" applyNumberFormat="1" applyFont="1" applyFill="1" applyBorder="1" applyAlignment="1" applyProtection="1">
      <alignment horizontal="right" vertical="center" readingOrder="1"/>
    </xf>
    <xf numFmtId="3" fontId="32" fillId="15" borderId="34" xfId="0" applyNumberFormat="1" applyFont="1" applyFill="1" applyBorder="1" applyAlignment="1" applyProtection="1">
      <alignment vertical="center" readingOrder="1"/>
    </xf>
    <xf numFmtId="3" fontId="32" fillId="15" borderId="25" xfId="0" applyNumberFormat="1" applyFont="1" applyFill="1" applyBorder="1" applyAlignment="1" applyProtection="1">
      <alignment vertical="center" readingOrder="1"/>
    </xf>
    <xf numFmtId="3" fontId="32" fillId="15" borderId="23" xfId="0" applyNumberFormat="1" applyFont="1" applyFill="1" applyBorder="1" applyAlignment="1" applyProtection="1">
      <alignment vertical="center" readingOrder="1"/>
    </xf>
    <xf numFmtId="3" fontId="3" fillId="43" borderId="47" xfId="0" applyNumberFormat="1" applyFont="1" applyFill="1" applyBorder="1" applyAlignment="1" applyProtection="1">
      <alignment horizontal="right" vertical="center" readingOrder="1"/>
    </xf>
    <xf numFmtId="3" fontId="8" fillId="27" borderId="48" xfId="0" applyNumberFormat="1" applyFont="1" applyFill="1" applyBorder="1" applyAlignment="1" applyProtection="1">
      <alignment vertical="center" readingOrder="1"/>
    </xf>
    <xf numFmtId="3" fontId="8" fillId="27" borderId="47" xfId="0" applyNumberFormat="1" applyFont="1" applyFill="1" applyBorder="1" applyAlignment="1" applyProtection="1">
      <alignment vertical="center" readingOrder="1"/>
    </xf>
    <xf numFmtId="3" fontId="8" fillId="7" borderId="45" xfId="0" applyNumberFormat="1" applyFont="1" applyFill="1" applyBorder="1" applyAlignment="1" applyProtection="1">
      <alignment vertical="center" readingOrder="1"/>
    </xf>
    <xf numFmtId="3" fontId="32" fillId="14" borderId="47" xfId="0" applyNumberFormat="1" applyFont="1" applyFill="1" applyBorder="1" applyAlignment="1" applyProtection="1">
      <alignment horizontal="right" vertical="center" readingOrder="1"/>
    </xf>
    <xf numFmtId="3" fontId="32" fillId="14" borderId="48" xfId="0" applyNumberFormat="1" applyFont="1" applyFill="1" applyBorder="1" applyAlignment="1" applyProtection="1">
      <alignment horizontal="right" vertical="center" readingOrder="1"/>
    </xf>
    <xf numFmtId="3" fontId="32" fillId="14" borderId="45" xfId="0" applyNumberFormat="1" applyFont="1" applyFill="1" applyBorder="1" applyAlignment="1" applyProtection="1">
      <alignment horizontal="right" vertical="center" readingOrder="1"/>
    </xf>
    <xf numFmtId="3" fontId="32" fillId="15" borderId="48" xfId="0" applyNumberFormat="1" applyFont="1" applyFill="1" applyBorder="1" applyAlignment="1" applyProtection="1">
      <alignment vertical="center" readingOrder="1"/>
    </xf>
    <xf numFmtId="3" fontId="32" fillId="15" borderId="47" xfId="0" applyNumberFormat="1" applyFont="1" applyFill="1" applyBorder="1" applyAlignment="1" applyProtection="1">
      <alignment vertical="center" readingOrder="1"/>
    </xf>
    <xf numFmtId="3" fontId="32" fillId="15" borderId="45" xfId="0" applyNumberFormat="1" applyFont="1" applyFill="1" applyBorder="1" applyAlignment="1" applyProtection="1">
      <alignment vertical="center" readingOrder="1"/>
    </xf>
    <xf numFmtId="3" fontId="3" fillId="17" borderId="47" xfId="0" applyNumberFormat="1" applyFont="1" applyFill="1" applyBorder="1" applyAlignment="1" applyProtection="1">
      <alignment horizontal="right" vertical="center" readingOrder="1"/>
    </xf>
    <xf numFmtId="3" fontId="3" fillId="17" borderId="48" xfId="0" applyNumberFormat="1" applyFont="1" applyFill="1" applyBorder="1" applyAlignment="1" applyProtection="1">
      <alignment horizontal="right" vertical="center" readingOrder="1"/>
    </xf>
    <xf numFmtId="3" fontId="3" fillId="17" borderId="45" xfId="0" applyNumberFormat="1" applyFont="1" applyFill="1" applyBorder="1" applyAlignment="1" applyProtection="1">
      <alignment horizontal="right" vertical="center" readingOrder="1"/>
    </xf>
    <xf numFmtId="3" fontId="3" fillId="43" borderId="47" xfId="1" applyNumberFormat="1" applyFont="1" applyFill="1" applyBorder="1" applyAlignment="1" applyProtection="1">
      <alignment horizontal="right" vertical="center" readingOrder="1"/>
    </xf>
    <xf numFmtId="3" fontId="3" fillId="43" borderId="47" xfId="0" applyNumberFormat="1" applyFont="1" applyFill="1" applyBorder="1" applyAlignment="1" applyProtection="1">
      <alignment vertical="center" readingOrder="1"/>
    </xf>
    <xf numFmtId="3" fontId="3" fillId="17" borderId="47" xfId="0" applyNumberFormat="1" applyFont="1" applyFill="1" applyBorder="1" applyAlignment="1" applyProtection="1">
      <alignment vertical="center" readingOrder="1"/>
    </xf>
    <xf numFmtId="3" fontId="3" fillId="17" borderId="48" xfId="0" applyNumberFormat="1" applyFont="1" applyFill="1" applyBorder="1" applyAlignment="1" applyProtection="1">
      <alignment vertical="center" readingOrder="1"/>
    </xf>
    <xf numFmtId="3" fontId="3" fillId="17" borderId="45" xfId="0" applyNumberFormat="1" applyFont="1" applyFill="1" applyBorder="1" applyAlignment="1" applyProtection="1">
      <alignment vertical="center" readingOrder="1"/>
    </xf>
    <xf numFmtId="3" fontId="3" fillId="47" borderId="47" xfId="1" applyNumberFormat="1" applyFont="1" applyFill="1" applyBorder="1" applyAlignment="1" applyProtection="1">
      <alignment horizontal="right" vertical="center" readingOrder="1"/>
    </xf>
    <xf numFmtId="3" fontId="3" fillId="17" borderId="47" xfId="1" applyNumberFormat="1" applyFont="1" applyFill="1" applyBorder="1" applyAlignment="1" applyProtection="1">
      <alignment horizontal="right" vertical="center" readingOrder="1"/>
    </xf>
    <xf numFmtId="3" fontId="3" fillId="18" borderId="48" xfId="0" applyNumberFormat="1" applyFont="1" applyFill="1" applyBorder="1" applyAlignment="1" applyProtection="1">
      <alignment vertical="center" readingOrder="1"/>
    </xf>
    <xf numFmtId="3" fontId="3" fillId="18" borderId="47" xfId="0" applyNumberFormat="1" applyFont="1" applyFill="1" applyBorder="1" applyAlignment="1" applyProtection="1">
      <alignment vertical="center" readingOrder="1"/>
    </xf>
    <xf numFmtId="3" fontId="3" fillId="18" borderId="45" xfId="0" applyNumberFormat="1" applyFont="1" applyFill="1" applyBorder="1" applyAlignment="1" applyProtection="1">
      <alignment vertical="center" readingOrder="1"/>
    </xf>
    <xf numFmtId="3" fontId="3" fillId="18" borderId="218" xfId="0" applyNumberFormat="1" applyFont="1" applyFill="1" applyBorder="1" applyAlignment="1" applyProtection="1">
      <alignment vertical="center" readingOrder="1"/>
    </xf>
    <xf numFmtId="3" fontId="3" fillId="18" borderId="219" xfId="0" applyNumberFormat="1" applyFont="1" applyFill="1" applyBorder="1" applyAlignment="1" applyProtection="1">
      <alignment vertical="center" readingOrder="1"/>
    </xf>
    <xf numFmtId="3" fontId="3" fillId="40" borderId="47" xfId="1" applyNumberFormat="1" applyFont="1" applyFill="1" applyBorder="1" applyAlignment="1" applyProtection="1">
      <alignment horizontal="right" vertical="center" readingOrder="1"/>
    </xf>
    <xf numFmtId="3" fontId="3" fillId="38" borderId="48" xfId="0" applyNumberFormat="1" applyFont="1" applyFill="1" applyBorder="1" applyAlignment="1" applyProtection="1">
      <alignment vertical="center" readingOrder="1"/>
    </xf>
    <xf numFmtId="3" fontId="3" fillId="38" borderId="47" xfId="0" applyNumberFormat="1" applyFont="1" applyFill="1" applyBorder="1" applyAlignment="1" applyProtection="1">
      <alignment vertical="center" readingOrder="1"/>
    </xf>
    <xf numFmtId="3" fontId="3" fillId="38" borderId="45" xfId="0" applyNumberFormat="1" applyFont="1" applyFill="1" applyBorder="1" applyAlignment="1" applyProtection="1">
      <alignment vertical="center" readingOrder="1"/>
    </xf>
    <xf numFmtId="167" fontId="3" fillId="29" borderId="227" xfId="0" applyNumberFormat="1" applyFont="1" applyFill="1" applyBorder="1" applyAlignment="1" applyProtection="1">
      <alignment horizontal="center" vertical="center"/>
    </xf>
    <xf numFmtId="16" fontId="32" fillId="15" borderId="228" xfId="0" applyNumberFormat="1" applyFont="1" applyFill="1" applyBorder="1" applyAlignment="1" applyProtection="1">
      <alignment horizontal="center"/>
    </xf>
    <xf numFmtId="3" fontId="32" fillId="15" borderId="229" xfId="0" applyNumberFormat="1" applyFont="1" applyFill="1" applyBorder="1" applyAlignment="1" applyProtection="1">
      <alignment vertical="center" readingOrder="1"/>
    </xf>
    <xf numFmtId="0" fontId="8" fillId="0" borderId="230" xfId="0" applyFont="1" applyFill="1" applyBorder="1" applyAlignment="1" applyProtection="1">
      <alignment horizontal="center"/>
    </xf>
    <xf numFmtId="3" fontId="32" fillId="0" borderId="231" xfId="0" applyNumberFormat="1" applyFont="1" applyFill="1" applyBorder="1" applyAlignment="1" applyProtection="1">
      <alignment horizontal="right" vertical="center" wrapText="1"/>
    </xf>
    <xf numFmtId="3" fontId="8" fillId="7" borderId="232" xfId="0" applyNumberFormat="1" applyFont="1" applyFill="1" applyBorder="1" applyAlignment="1" applyProtection="1">
      <alignment vertical="center" readingOrder="1"/>
    </xf>
    <xf numFmtId="0" fontId="32" fillId="15" borderId="230" xfId="0" applyFont="1" applyFill="1" applyBorder="1" applyAlignment="1" applyProtection="1">
      <alignment horizontal="center"/>
    </xf>
    <xf numFmtId="3" fontId="32" fillId="45" borderId="231" xfId="0" applyNumberFormat="1" applyFont="1" applyFill="1" applyBorder="1" applyAlignment="1" applyProtection="1">
      <alignment horizontal="right" vertical="center" wrapText="1"/>
    </xf>
    <xf numFmtId="3" fontId="32" fillId="14" borderId="232" xfId="0" applyNumberFormat="1" applyFont="1" applyFill="1" applyBorder="1" applyAlignment="1" applyProtection="1">
      <alignment horizontal="right" vertical="center" readingOrder="1"/>
    </xf>
    <xf numFmtId="3" fontId="32" fillId="15" borderId="232" xfId="0" applyNumberFormat="1" applyFont="1" applyFill="1" applyBorder="1" applyAlignment="1" applyProtection="1">
      <alignment vertical="center" readingOrder="1"/>
    </xf>
    <xf numFmtId="0" fontId="3" fillId="17" borderId="230" xfId="0" applyFont="1" applyFill="1" applyBorder="1" applyAlignment="1" applyProtection="1">
      <alignment horizontal="center" vertical="center"/>
    </xf>
    <xf numFmtId="3" fontId="32" fillId="17" borderId="231" xfId="0" applyNumberFormat="1" applyFont="1" applyFill="1" applyBorder="1" applyAlignment="1" applyProtection="1">
      <alignment horizontal="right" vertical="center"/>
    </xf>
    <xf numFmtId="3" fontId="3" fillId="17" borderId="232" xfId="0" applyNumberFormat="1" applyFont="1" applyFill="1" applyBorder="1" applyAlignment="1" applyProtection="1">
      <alignment horizontal="right" vertical="center" readingOrder="1"/>
    </xf>
    <xf numFmtId="0" fontId="32" fillId="0" borderId="231" xfId="0" applyFont="1" applyFill="1" applyBorder="1" applyProtection="1"/>
    <xf numFmtId="2" fontId="3" fillId="0" borderId="231" xfId="0" applyNumberFormat="1" applyFont="1" applyFill="1" applyBorder="1" applyProtection="1"/>
    <xf numFmtId="2" fontId="3" fillId="0" borderId="231" xfId="0" applyNumberFormat="1" applyFont="1" applyFill="1" applyBorder="1" applyAlignment="1" applyProtection="1">
      <alignment horizontal="right" vertical="center" wrapText="1"/>
    </xf>
    <xf numFmtId="3" fontId="3" fillId="0" borderId="231" xfId="0" applyNumberFormat="1" applyFont="1" applyFill="1" applyBorder="1" applyAlignment="1" applyProtection="1">
      <alignment horizontal="right" vertical="center" wrapText="1"/>
    </xf>
    <xf numFmtId="0" fontId="3" fillId="17" borderId="230" xfId="0" applyFont="1" applyFill="1" applyBorder="1" applyAlignment="1" applyProtection="1">
      <alignment horizontal="center"/>
    </xf>
    <xf numFmtId="3" fontId="3" fillId="17" borderId="231" xfId="0" applyNumberFormat="1" applyFont="1" applyFill="1" applyBorder="1" applyAlignment="1" applyProtection="1">
      <alignment horizontal="right" vertical="center" wrapText="1"/>
    </xf>
    <xf numFmtId="166" fontId="3" fillId="17" borderId="231" xfId="0" applyNumberFormat="1" applyFont="1" applyFill="1" applyBorder="1" applyProtection="1"/>
    <xf numFmtId="3" fontId="3" fillId="17" borderId="232" xfId="0" applyNumberFormat="1" applyFont="1" applyFill="1" applyBorder="1" applyAlignment="1" applyProtection="1">
      <alignment vertical="center" readingOrder="1"/>
    </xf>
    <xf numFmtId="165" fontId="3" fillId="0" borderId="231" xfId="1" applyNumberFormat="1" applyFont="1" applyFill="1" applyBorder="1" applyAlignment="1" applyProtection="1"/>
    <xf numFmtId="16" fontId="3" fillId="17" borderId="230" xfId="0" applyNumberFormat="1" applyFont="1" applyFill="1" applyBorder="1" applyAlignment="1" applyProtection="1">
      <alignment horizontal="center"/>
    </xf>
    <xf numFmtId="3" fontId="32" fillId="17" borderId="231" xfId="0" applyNumberFormat="1" applyFont="1" applyFill="1" applyBorder="1" applyAlignment="1" applyProtection="1">
      <alignment horizontal="right" vertical="center" wrapText="1"/>
    </xf>
    <xf numFmtId="3" fontId="3" fillId="18" borderId="232" xfId="0" applyNumberFormat="1" applyFont="1" applyFill="1" applyBorder="1" applyAlignment="1" applyProtection="1">
      <alignment vertical="center" readingOrder="1"/>
    </xf>
    <xf numFmtId="0" fontId="3" fillId="18" borderId="230" xfId="0" applyFont="1" applyFill="1" applyBorder="1" applyAlignment="1" applyProtection="1">
      <alignment horizontal="center"/>
    </xf>
    <xf numFmtId="165" fontId="3" fillId="44" borderId="231" xfId="1" applyNumberFormat="1" applyFont="1" applyFill="1" applyBorder="1" applyAlignment="1" applyProtection="1"/>
    <xf numFmtId="165" fontId="3" fillId="17" borderId="231" xfId="1" applyNumberFormat="1" applyFont="1" applyFill="1" applyBorder="1" applyAlignment="1" applyProtection="1"/>
    <xf numFmtId="0" fontId="3" fillId="17" borderId="233" xfId="0" applyFont="1" applyFill="1" applyBorder="1" applyAlignment="1" applyProtection="1">
      <alignment horizontal="center"/>
    </xf>
    <xf numFmtId="0" fontId="3" fillId="17" borderId="234" xfId="0" applyFont="1" applyFill="1" applyBorder="1" applyAlignment="1" applyProtection="1">
      <alignment horizontal="left" indent="2"/>
    </xf>
    <xf numFmtId="165" fontId="3" fillId="17" borderId="219" xfId="1" applyNumberFormat="1" applyFont="1" applyFill="1" applyBorder="1" applyAlignment="1" applyProtection="1"/>
    <xf numFmtId="165" fontId="3" fillId="17" borderId="235" xfId="1" applyNumberFormat="1" applyFont="1" applyFill="1" applyBorder="1" applyAlignment="1" applyProtection="1"/>
    <xf numFmtId="3" fontId="3" fillId="17" borderId="218" xfId="1" applyNumberFormat="1" applyFont="1" applyFill="1" applyBorder="1" applyAlignment="1" applyProtection="1">
      <alignment vertical="center" readingOrder="1"/>
    </xf>
    <xf numFmtId="3" fontId="3" fillId="18" borderId="236" xfId="0" applyNumberFormat="1" applyFont="1" applyFill="1" applyBorder="1" applyAlignment="1" applyProtection="1">
      <alignment vertical="center" readingOrder="1"/>
    </xf>
    <xf numFmtId="3" fontId="3" fillId="18" borderId="237" xfId="0" applyNumberFormat="1" applyFont="1" applyFill="1" applyBorder="1" applyAlignment="1" applyProtection="1">
      <alignment vertical="center" readingOrder="1"/>
    </xf>
    <xf numFmtId="0" fontId="3" fillId="38" borderId="230" xfId="0" applyFont="1" applyFill="1" applyBorder="1" applyAlignment="1" applyProtection="1">
      <alignment horizontal="center"/>
    </xf>
    <xf numFmtId="165" fontId="3" fillId="39" borderId="231" xfId="1" applyNumberFormat="1" applyFont="1" applyFill="1" applyBorder="1" applyAlignment="1" applyProtection="1"/>
    <xf numFmtId="3" fontId="3" fillId="38" borderId="232" xfId="0" applyNumberFormat="1" applyFont="1" applyFill="1" applyBorder="1" applyAlignment="1" applyProtection="1">
      <alignment vertical="center" readingOrder="1"/>
    </xf>
    <xf numFmtId="166" fontId="15" fillId="19" borderId="240" xfId="0" applyNumberFormat="1" applyFont="1" applyFill="1" applyBorder="1" applyProtection="1"/>
    <xf numFmtId="166" fontId="15" fillId="19" borderId="241" xfId="0" applyNumberFormat="1" applyFont="1" applyFill="1" applyBorder="1" applyProtection="1"/>
    <xf numFmtId="3" fontId="15" fillId="34" borderId="242" xfId="0" applyNumberFormat="1" applyFont="1" applyFill="1" applyBorder="1" applyAlignment="1" applyProtection="1">
      <alignment vertical="center" readingOrder="1"/>
    </xf>
    <xf numFmtId="3" fontId="15" fillId="34" borderId="243" xfId="0" applyNumberFormat="1" applyFont="1" applyFill="1" applyBorder="1" applyAlignment="1" applyProtection="1">
      <alignment vertical="center" readingOrder="1"/>
    </xf>
    <xf numFmtId="3" fontId="15" fillId="34" borderId="240" xfId="0" applyNumberFormat="1" applyFont="1" applyFill="1" applyBorder="1" applyAlignment="1" applyProtection="1">
      <alignment vertical="center" readingOrder="1"/>
    </xf>
    <xf numFmtId="3" fontId="15" fillId="34" borderId="244" xfId="0" applyNumberFormat="1" applyFont="1" applyFill="1" applyBorder="1" applyAlignment="1" applyProtection="1">
      <alignment vertical="center" readingOrder="1"/>
    </xf>
    <xf numFmtId="41" fontId="3" fillId="22" borderId="89" xfId="0" applyNumberFormat="1" applyFont="1" applyFill="1" applyBorder="1" applyAlignment="1">
      <alignment horizontal="center" vertical="center" wrapText="1"/>
    </xf>
    <xf numFmtId="41" fontId="3" fillId="22" borderId="85" xfId="0" applyNumberFormat="1" applyFont="1" applyFill="1" applyBorder="1" applyAlignment="1">
      <alignment horizontal="center" vertical="center" wrapText="1"/>
    </xf>
    <xf numFmtId="41" fontId="3" fillId="29" borderId="86" xfId="0" applyNumberFormat="1" applyFont="1" applyFill="1" applyBorder="1" applyAlignment="1">
      <alignment horizontal="center" vertical="center" wrapText="1"/>
    </xf>
    <xf numFmtId="41" fontId="8" fillId="27" borderId="250" xfId="0" applyNumberFormat="1" applyFont="1" applyFill="1" applyBorder="1"/>
    <xf numFmtId="41" fontId="8" fillId="27" borderId="75" xfId="0" applyNumberFormat="1" applyFont="1" applyFill="1" applyBorder="1"/>
    <xf numFmtId="41" fontId="8" fillId="27" borderId="76" xfId="0" applyNumberFormat="1" applyFont="1" applyFill="1" applyBorder="1"/>
    <xf numFmtId="41" fontId="8" fillId="27" borderId="162" xfId="0" applyNumberFormat="1" applyFont="1" applyFill="1" applyBorder="1"/>
    <xf numFmtId="41" fontId="8" fillId="27" borderId="126" xfId="0" applyNumberFormat="1" applyFont="1" applyFill="1" applyBorder="1"/>
    <xf numFmtId="41" fontId="3" fillId="16" borderId="162" xfId="4" applyNumberFormat="1" applyFont="1" applyFill="1" applyBorder="1"/>
    <xf numFmtId="41" fontId="3" fillId="16" borderId="126" xfId="4" applyNumberFormat="1" applyFont="1" applyFill="1" applyBorder="1"/>
    <xf numFmtId="41" fontId="8" fillId="27" borderId="53" xfId="0" applyNumberFormat="1" applyFont="1" applyFill="1" applyBorder="1"/>
    <xf numFmtId="41" fontId="8" fillId="27" borderId="252" xfId="0" applyNumberFormat="1" applyFont="1" applyFill="1" applyBorder="1"/>
    <xf numFmtId="41" fontId="3" fillId="16" borderId="162" xfId="1" applyNumberFormat="1" applyFont="1" applyFill="1" applyBorder="1" applyAlignment="1" applyProtection="1"/>
    <xf numFmtId="41" fontId="3" fillId="16" borderId="126" xfId="1" applyNumberFormat="1" applyFont="1" applyFill="1" applyBorder="1" applyAlignment="1" applyProtection="1"/>
    <xf numFmtId="41" fontId="3" fillId="18" borderId="253" xfId="0" applyNumberFormat="1" applyFont="1" applyFill="1" applyBorder="1"/>
    <xf numFmtId="41" fontId="3" fillId="18" borderId="254" xfId="0" applyNumberFormat="1" applyFont="1" applyFill="1" applyBorder="1"/>
    <xf numFmtId="41" fontId="8" fillId="7" borderId="77" xfId="0" applyNumberFormat="1" applyFont="1" applyFill="1" applyBorder="1"/>
    <xf numFmtId="41" fontId="8" fillId="7" borderId="82" xfId="0" applyNumberFormat="1" applyFont="1" applyFill="1" applyBorder="1"/>
    <xf numFmtId="41" fontId="3" fillId="16" borderId="82" xfId="4" applyNumberFormat="1" applyFont="1" applyFill="1" applyBorder="1"/>
    <xf numFmtId="41" fontId="8" fillId="7" borderId="255" xfId="0" applyNumberFormat="1" applyFont="1" applyFill="1" applyBorder="1"/>
    <xf numFmtId="41" fontId="3" fillId="16" borderId="82" xfId="1" applyNumberFormat="1" applyFont="1" applyFill="1" applyBorder="1" applyAlignment="1" applyProtection="1"/>
    <xf numFmtId="41" fontId="3" fillId="18" borderId="256" xfId="0" applyNumberFormat="1" applyFont="1" applyFill="1" applyBorder="1"/>
    <xf numFmtId="41" fontId="3" fillId="29" borderId="106" xfId="0" applyNumberFormat="1" applyFont="1" applyFill="1" applyBorder="1" applyAlignment="1">
      <alignment horizontal="center" vertical="center" wrapText="1"/>
    </xf>
    <xf numFmtId="0" fontId="8" fillId="0" borderId="117" xfId="4" applyFont="1" applyBorder="1"/>
    <xf numFmtId="0" fontId="8" fillId="3" borderId="74" xfId="4" applyFont="1" applyFill="1" applyBorder="1"/>
    <xf numFmtId="41" fontId="3" fillId="13" borderId="63" xfId="4" applyNumberFormat="1" applyFont="1" applyFill="1" applyBorder="1"/>
    <xf numFmtId="41" fontId="8" fillId="7" borderId="105" xfId="0" applyNumberFormat="1" applyFont="1" applyFill="1" applyBorder="1"/>
    <xf numFmtId="41" fontId="8" fillId="7" borderId="263" xfId="0" applyNumberFormat="1" applyFont="1" applyFill="1" applyBorder="1"/>
    <xf numFmtId="0" fontId="3" fillId="18" borderId="120" xfId="0" applyFont="1" applyFill="1" applyBorder="1"/>
    <xf numFmtId="0" fontId="3" fillId="44" borderId="121" xfId="4" applyFont="1" applyFill="1" applyBorder="1"/>
    <xf numFmtId="41" fontId="3" fillId="16" borderId="122" xfId="4" applyNumberFormat="1" applyFont="1" applyFill="1" applyBorder="1"/>
    <xf numFmtId="41" fontId="3" fillId="16" borderId="263" xfId="4" applyNumberFormat="1" applyFont="1" applyFill="1" applyBorder="1"/>
    <xf numFmtId="0" fontId="8" fillId="0" borderId="120" xfId="0" applyFont="1" applyBorder="1"/>
    <xf numFmtId="0" fontId="8" fillId="3" borderId="121" xfId="4" applyFont="1" applyFill="1" applyBorder="1"/>
    <xf numFmtId="41" fontId="3" fillId="13" borderId="122" xfId="4" applyNumberFormat="1" applyFont="1" applyFill="1" applyBorder="1"/>
    <xf numFmtId="41" fontId="8" fillId="7" borderId="264" xfId="0" applyNumberFormat="1" applyFont="1" applyFill="1" applyBorder="1"/>
    <xf numFmtId="0" fontId="8" fillId="0" borderId="120" xfId="4" applyFont="1" applyBorder="1"/>
    <xf numFmtId="0" fontId="8" fillId="0" borderId="121" xfId="4" applyFont="1" applyBorder="1"/>
    <xf numFmtId="0" fontId="3" fillId="44" borderId="120" xfId="4" applyFont="1" applyFill="1" applyBorder="1"/>
    <xf numFmtId="41" fontId="3" fillId="16" borderId="122" xfId="1" applyNumberFormat="1" applyFont="1" applyFill="1" applyBorder="1" applyAlignment="1" applyProtection="1"/>
    <xf numFmtId="41" fontId="3" fillId="16" borderId="263" xfId="1" applyNumberFormat="1" applyFont="1" applyFill="1" applyBorder="1" applyAlignment="1" applyProtection="1"/>
    <xf numFmtId="0" fontId="3" fillId="18" borderId="129" xfId="4" applyFont="1" applyFill="1" applyBorder="1"/>
    <xf numFmtId="0" fontId="3" fillId="18" borderId="154" xfId="4" applyFont="1" applyFill="1" applyBorder="1"/>
    <xf numFmtId="41" fontId="3" fillId="16" borderId="131" xfId="4" applyNumberFormat="1" applyFont="1" applyFill="1" applyBorder="1"/>
    <xf numFmtId="41" fontId="3" fillId="18" borderId="265" xfId="0" applyNumberFormat="1" applyFont="1" applyFill="1" applyBorder="1"/>
    <xf numFmtId="0" fontId="3" fillId="42" borderId="248" xfId="4" applyFont="1" applyFill="1" applyBorder="1"/>
    <xf numFmtId="0" fontId="3" fillId="42" borderId="212" xfId="4" applyFont="1" applyFill="1" applyBorder="1"/>
    <xf numFmtId="41" fontId="3" fillId="42" borderId="139" xfId="1" applyNumberFormat="1" applyFont="1" applyFill="1" applyBorder="1" applyAlignment="1" applyProtection="1"/>
    <xf numFmtId="41" fontId="3" fillId="42" borderId="208" xfId="1" applyNumberFormat="1" applyFont="1" applyFill="1" applyBorder="1" applyAlignment="1" applyProtection="1"/>
    <xf numFmtId="41" fontId="3" fillId="42" borderId="143" xfId="1" applyNumberFormat="1" applyFont="1" applyFill="1" applyBorder="1" applyAlignment="1" applyProtection="1"/>
    <xf numFmtId="41" fontId="3" fillId="42" borderId="174" xfId="1" applyNumberFormat="1" applyFont="1" applyFill="1" applyBorder="1" applyAlignment="1" applyProtection="1"/>
    <xf numFmtId="41" fontId="3" fillId="42" borderId="266" xfId="1" applyNumberFormat="1" applyFont="1" applyFill="1" applyBorder="1" applyAlignment="1" applyProtection="1"/>
    <xf numFmtId="41" fontId="3" fillId="29" borderId="267" xfId="0" applyNumberFormat="1" applyFont="1" applyFill="1" applyBorder="1" applyAlignment="1">
      <alignment horizontal="center" vertical="center" wrapText="1"/>
    </xf>
    <xf numFmtId="41" fontId="8" fillId="27" borderId="268" xfId="0" applyNumberFormat="1" applyFont="1" applyFill="1" applyBorder="1"/>
    <xf numFmtId="41" fontId="8" fillId="7" borderId="269" xfId="0" applyNumberFormat="1" applyFont="1" applyFill="1" applyBorder="1"/>
    <xf numFmtId="41" fontId="3" fillId="29" borderId="272" xfId="0" applyNumberFormat="1" applyFont="1" applyFill="1" applyBorder="1" applyAlignment="1">
      <alignment horizontal="center" vertical="center" wrapText="1"/>
    </xf>
    <xf numFmtId="0" fontId="3" fillId="3" borderId="120" xfId="0" applyFont="1" applyFill="1" applyBorder="1"/>
    <xf numFmtId="3" fontId="8" fillId="3" borderId="121" xfId="0" applyNumberFormat="1" applyFont="1" applyFill="1" applyBorder="1"/>
    <xf numFmtId="41" fontId="3" fillId="43" borderId="122" xfId="1" applyNumberFormat="1" applyFont="1" applyFill="1" applyBorder="1" applyAlignment="1" applyProtection="1">
      <alignment vertical="top"/>
    </xf>
    <xf numFmtId="41" fontId="8" fillId="7" borderId="273" xfId="0" applyNumberFormat="1" applyFont="1" applyFill="1" applyBorder="1"/>
    <xf numFmtId="2" fontId="8" fillId="3" borderId="121" xfId="1" applyNumberFormat="1" applyFont="1" applyFill="1" applyBorder="1" applyAlignment="1" applyProtection="1"/>
    <xf numFmtId="41" fontId="3" fillId="43" borderId="122" xfId="1" applyNumberFormat="1" applyFont="1" applyFill="1" applyBorder="1" applyAlignment="1" applyProtection="1"/>
    <xf numFmtId="3" fontId="8" fillId="0" borderId="121" xfId="0" applyNumberFormat="1" applyFont="1" applyBorder="1"/>
    <xf numFmtId="0" fontId="8" fillId="0" borderId="117" xfId="0" applyFont="1" applyBorder="1"/>
    <xf numFmtId="3" fontId="8" fillId="0" borderId="74" xfId="0" applyNumberFormat="1" applyFont="1" applyBorder="1"/>
    <xf numFmtId="41" fontId="3" fillId="43" borderId="63" xfId="1" applyNumberFormat="1" applyFont="1" applyFill="1" applyBorder="1" applyAlignment="1" applyProtection="1"/>
    <xf numFmtId="41" fontId="8" fillId="27" borderId="274" xfId="0" applyNumberFormat="1" applyFont="1" applyFill="1" applyBorder="1"/>
    <xf numFmtId="3" fontId="8" fillId="0" borderId="121" xfId="0" applyNumberFormat="1" applyFont="1" applyFill="1" applyBorder="1"/>
    <xf numFmtId="0" fontId="15" fillId="42" borderId="248" xfId="0" applyFont="1" applyFill="1" applyBorder="1"/>
    <xf numFmtId="0" fontId="15" fillId="42" borderId="212" xfId="0" applyFont="1" applyFill="1" applyBorder="1"/>
    <xf numFmtId="41" fontId="15" fillId="35" borderId="139" xfId="1" applyNumberFormat="1" applyFont="1" applyFill="1" applyBorder="1" applyAlignment="1" applyProtection="1"/>
    <xf numFmtId="41" fontId="15" fillId="20" borderId="275" xfId="1" applyNumberFormat="1" applyFont="1" applyFill="1" applyBorder="1" applyAlignment="1" applyProtection="1"/>
    <xf numFmtId="41" fontId="15" fillId="20" borderId="276" xfId="1" applyNumberFormat="1" applyFont="1" applyFill="1" applyBorder="1" applyAlignment="1" applyProtection="1"/>
    <xf numFmtId="41" fontId="15" fillId="20" borderId="174" xfId="0" applyNumberFormat="1" applyFont="1" applyFill="1" applyBorder="1"/>
    <xf numFmtId="41" fontId="15" fillId="20" borderId="266" xfId="0" applyNumberFormat="1" applyFont="1" applyFill="1" applyBorder="1"/>
    <xf numFmtId="41" fontId="4" fillId="27" borderId="127" xfId="1" applyNumberFormat="1" applyFont="1" applyFill="1" applyBorder="1" applyAlignment="1" applyProtection="1"/>
    <xf numFmtId="41" fontId="4" fillId="22" borderId="85" xfId="0" applyNumberFormat="1" applyFont="1" applyFill="1" applyBorder="1" applyAlignment="1">
      <alignment horizontal="center" vertical="center"/>
    </xf>
    <xf numFmtId="41" fontId="4" fillId="27" borderId="249" xfId="1" applyNumberFormat="1" applyFont="1" applyFill="1" applyBorder="1" applyAlignment="1" applyProtection="1"/>
    <xf numFmtId="41" fontId="9" fillId="14" borderId="249" xfId="2" applyNumberFormat="1" applyFont="1" applyFill="1" applyBorder="1" applyAlignment="1" applyProtection="1">
      <alignment vertical="center"/>
    </xf>
    <xf numFmtId="41" fontId="4" fillId="16" borderId="249" xfId="2" applyNumberFormat="1" applyFont="1" applyFill="1" applyBorder="1" applyAlignment="1" applyProtection="1">
      <alignment vertical="center"/>
    </xf>
    <xf numFmtId="41" fontId="5" fillId="27" borderId="280" xfId="1" applyNumberFormat="1" applyFont="1" applyFill="1" applyBorder="1" applyAlignment="1" applyProtection="1"/>
    <xf numFmtId="41" fontId="5" fillId="7" borderId="283" xfId="1" applyNumberFormat="1" applyFont="1" applyFill="1" applyBorder="1" applyAlignment="1" applyProtection="1"/>
    <xf numFmtId="41" fontId="4" fillId="7" borderId="82" xfId="1" applyNumberFormat="1" applyFont="1" applyFill="1" applyBorder="1" applyAlignment="1" applyProtection="1"/>
    <xf numFmtId="41" fontId="9" fillId="14" borderId="82" xfId="2" applyNumberFormat="1" applyFont="1" applyFill="1" applyBorder="1" applyAlignment="1" applyProtection="1">
      <alignment vertical="center"/>
    </xf>
    <xf numFmtId="41" fontId="4" fillId="16" borderId="82" xfId="2" applyNumberFormat="1" applyFont="1" applyFill="1" applyBorder="1" applyAlignment="1" applyProtection="1">
      <alignment vertical="center"/>
    </xf>
    <xf numFmtId="170" fontId="5" fillId="27" borderId="277" xfId="2" applyNumberFormat="1" applyFont="1" applyFill="1" applyBorder="1" applyAlignment="1" applyProtection="1"/>
    <xf numFmtId="170" fontId="5" fillId="7" borderId="77" xfId="2" applyNumberFormat="1" applyFont="1" applyFill="1" applyBorder="1" applyAlignment="1" applyProtection="1"/>
    <xf numFmtId="170" fontId="5" fillId="27" borderId="249" xfId="2" applyNumberFormat="1" applyFont="1" applyFill="1" applyBorder="1" applyAlignment="1" applyProtection="1"/>
    <xf numFmtId="170" fontId="5" fillId="7" borderId="82" xfId="2" applyNumberFormat="1" applyFont="1" applyFill="1" applyBorder="1" applyAlignment="1" applyProtection="1"/>
    <xf numFmtId="170" fontId="9" fillId="15" borderId="249" xfId="2" applyNumberFormat="1" applyFont="1" applyFill="1" applyBorder="1" applyAlignment="1" applyProtection="1"/>
    <xf numFmtId="170" fontId="9" fillId="15" borderId="82" xfId="2" applyNumberFormat="1" applyFont="1" applyFill="1" applyBorder="1" applyAlignment="1" applyProtection="1"/>
    <xf numFmtId="170" fontId="4" fillId="18" borderId="249" xfId="2" applyNumberFormat="1" applyFont="1" applyFill="1" applyBorder="1" applyAlignment="1" applyProtection="1"/>
    <xf numFmtId="170" fontId="4" fillId="18" borderId="82" xfId="2" applyNumberFormat="1" applyFont="1" applyFill="1" applyBorder="1" applyAlignment="1" applyProtection="1"/>
    <xf numFmtId="170" fontId="5" fillId="28" borderId="249" xfId="2" applyNumberFormat="1" applyFont="1" applyFill="1" applyBorder="1" applyAlignment="1" applyProtection="1"/>
    <xf numFmtId="170" fontId="5" fillId="36" borderId="82" xfId="2" applyNumberFormat="1" applyFont="1" applyFill="1" applyBorder="1" applyAlignment="1" applyProtection="1"/>
    <xf numFmtId="170" fontId="39" fillId="50" borderId="249" xfId="2" applyNumberFormat="1" applyFont="1" applyFill="1" applyBorder="1" applyAlignment="1" applyProtection="1"/>
    <xf numFmtId="170" fontId="39" fillId="50" borderId="82" xfId="2" applyNumberFormat="1" applyFont="1" applyFill="1" applyBorder="1" applyAlignment="1" applyProtection="1"/>
    <xf numFmtId="170" fontId="9" fillId="45" borderId="249" xfId="2" applyNumberFormat="1" applyFont="1" applyFill="1" applyBorder="1" applyAlignment="1" applyProtection="1"/>
    <xf numFmtId="170" fontId="9" fillId="45" borderId="82" xfId="2" applyNumberFormat="1" applyFont="1" applyFill="1" applyBorder="1" applyAlignment="1" applyProtection="1"/>
    <xf numFmtId="170" fontId="4" fillId="18" borderId="249" xfId="1" applyNumberFormat="1" applyFont="1" applyFill="1" applyBorder="1" applyAlignment="1" applyProtection="1"/>
    <xf numFmtId="170" fontId="4" fillId="18" borderId="82" xfId="1" applyNumberFormat="1" applyFont="1" applyFill="1" applyBorder="1" applyAlignment="1" applyProtection="1"/>
    <xf numFmtId="170" fontId="5" fillId="27" borderId="249" xfId="1" applyNumberFormat="1" applyFont="1" applyFill="1" applyBorder="1" applyAlignment="1" applyProtection="1"/>
    <xf numFmtId="170" fontId="5" fillId="7" borderId="82" xfId="1" applyNumberFormat="1" applyFont="1" applyFill="1" applyBorder="1" applyAlignment="1" applyProtection="1"/>
    <xf numFmtId="170" fontId="4" fillId="18" borderId="278" xfId="1" applyNumberFormat="1" applyFont="1" applyFill="1" applyBorder="1" applyAlignment="1" applyProtection="1"/>
    <xf numFmtId="170" fontId="4" fillId="18" borderId="164" xfId="1" applyNumberFormat="1" applyFont="1" applyFill="1" applyBorder="1" applyAlignment="1" applyProtection="1"/>
    <xf numFmtId="170" fontId="3" fillId="20" borderId="9" xfId="2" applyNumberFormat="1" applyFont="1" applyFill="1" applyBorder="1" applyAlignment="1" applyProtection="1"/>
    <xf numFmtId="170" fontId="3" fillId="20" borderId="5" xfId="1" applyNumberFormat="1" applyFont="1" applyFill="1" applyBorder="1" applyAlignment="1" applyProtection="1"/>
    <xf numFmtId="170" fontId="3" fillId="20" borderId="251" xfId="1" applyNumberFormat="1" applyFont="1" applyFill="1" applyBorder="1" applyAlignment="1" applyProtection="1"/>
    <xf numFmtId="170" fontId="3" fillId="20" borderId="36" xfId="1" applyNumberFormat="1" applyFont="1" applyFill="1" applyBorder="1" applyAlignment="1" applyProtection="1"/>
    <xf numFmtId="170" fontId="5" fillId="27" borderId="279" xfId="1" applyNumberFormat="1" applyFont="1" applyFill="1" applyBorder="1" applyAlignment="1" applyProtection="1"/>
    <xf numFmtId="170" fontId="5" fillId="7" borderId="150" xfId="1" applyNumberFormat="1" applyFont="1" applyFill="1" applyBorder="1" applyAlignment="1" applyProtection="1"/>
    <xf numFmtId="170" fontId="5" fillId="27" borderId="278" xfId="1" applyNumberFormat="1" applyFont="1" applyFill="1" applyBorder="1" applyAlignment="1" applyProtection="1"/>
    <xf numFmtId="170" fontId="5" fillId="7" borderId="164" xfId="1" applyNumberFormat="1" applyFont="1" applyFill="1" applyBorder="1" applyAlignment="1" applyProtection="1"/>
    <xf numFmtId="170" fontId="5" fillId="0" borderId="21" xfId="1" applyNumberFormat="1" applyFont="1" applyFill="1" applyBorder="1" applyAlignment="1" applyProtection="1"/>
    <xf numFmtId="170" fontId="5" fillId="7" borderId="282" xfId="1" applyNumberFormat="1" applyFont="1" applyFill="1" applyBorder="1" applyAlignment="1" applyProtection="1"/>
    <xf numFmtId="170" fontId="5" fillId="7" borderId="283" xfId="1" applyNumberFormat="1" applyFont="1" applyFill="1" applyBorder="1" applyAlignment="1" applyProtection="1"/>
    <xf numFmtId="170" fontId="9" fillId="15" borderId="82" xfId="1" applyNumberFormat="1" applyFont="1" applyFill="1" applyBorder="1" applyAlignment="1" applyProtection="1"/>
    <xf numFmtId="170" fontId="4" fillId="7" borderId="82" xfId="1" applyNumberFormat="1" applyFont="1" applyFill="1" applyBorder="1" applyAlignment="1" applyProtection="1"/>
    <xf numFmtId="170" fontId="9" fillId="15" borderId="82" xfId="0" applyNumberFormat="1" applyFont="1" applyFill="1" applyBorder="1" applyAlignment="1">
      <alignment vertical="center"/>
    </xf>
    <xf numFmtId="170" fontId="5" fillId="7" borderId="82" xfId="0" applyNumberFormat="1" applyFont="1" applyFill="1" applyBorder="1" applyAlignment="1">
      <alignment vertical="center"/>
    </xf>
    <xf numFmtId="170" fontId="9" fillId="14" borderId="82" xfId="2" applyNumberFormat="1" applyFont="1" applyFill="1" applyBorder="1" applyAlignment="1" applyProtection="1">
      <alignment vertical="center"/>
    </xf>
    <xf numFmtId="170" fontId="4" fillId="16" borderId="82" xfId="2" applyNumberFormat="1" applyFont="1" applyFill="1" applyBorder="1" applyAlignment="1" applyProtection="1">
      <alignment vertical="center"/>
    </xf>
    <xf numFmtId="170" fontId="5" fillId="7" borderId="284" xfId="1" applyNumberFormat="1" applyFont="1" applyFill="1" applyBorder="1" applyAlignment="1" applyProtection="1"/>
    <xf numFmtId="170" fontId="3" fillId="20" borderId="9" xfId="1" applyNumberFormat="1" applyFont="1" applyFill="1" applyBorder="1" applyAlignment="1" applyProtection="1"/>
    <xf numFmtId="170" fontId="5" fillId="7" borderId="285" xfId="1" applyNumberFormat="1" applyFont="1" applyFill="1" applyBorder="1" applyAlignment="1" applyProtection="1"/>
    <xf numFmtId="170" fontId="5" fillId="7" borderId="286" xfId="1" applyNumberFormat="1" applyFont="1" applyFill="1" applyBorder="1" applyAlignment="1" applyProtection="1"/>
    <xf numFmtId="170" fontId="5" fillId="0" borderId="28" xfId="0" applyNumberFormat="1" applyFont="1" applyFill="1" applyBorder="1"/>
    <xf numFmtId="41" fontId="4" fillId="29" borderId="106" xfId="0" applyNumberFormat="1" applyFont="1" applyFill="1" applyBorder="1" applyAlignment="1">
      <alignment horizontal="center" vertical="center"/>
    </xf>
    <xf numFmtId="0" fontId="5" fillId="0" borderId="288" xfId="0" applyFont="1" applyFill="1" applyBorder="1"/>
    <xf numFmtId="0" fontId="5" fillId="0" borderId="155" xfId="0" applyFont="1" applyFill="1" applyBorder="1"/>
    <xf numFmtId="170" fontId="4" fillId="11" borderId="67" xfId="2" applyNumberFormat="1" applyFont="1" applyFill="1" applyBorder="1" applyAlignment="1" applyProtection="1"/>
    <xf numFmtId="170" fontId="5" fillId="27" borderId="289" xfId="2" applyNumberFormat="1" applyFont="1" applyFill="1" applyBorder="1" applyAlignment="1" applyProtection="1"/>
    <xf numFmtId="170" fontId="5" fillId="7" borderId="105" xfId="2" applyNumberFormat="1" applyFont="1" applyFill="1" applyBorder="1" applyAlignment="1" applyProtection="1"/>
    <xf numFmtId="0" fontId="5" fillId="0" borderId="120" xfId="0" applyFont="1" applyFill="1" applyBorder="1"/>
    <xf numFmtId="0" fontId="5" fillId="0" borderId="121" xfId="0" applyFont="1" applyFill="1" applyBorder="1"/>
    <xf numFmtId="170" fontId="4" fillId="11" borderId="122" xfId="2" applyNumberFormat="1" applyFont="1" applyFill="1" applyBorder="1" applyAlignment="1" applyProtection="1"/>
    <xf numFmtId="170" fontId="5" fillId="27" borderId="125" xfId="2" applyNumberFormat="1" applyFont="1" applyFill="1" applyBorder="1" applyAlignment="1" applyProtection="1"/>
    <xf numFmtId="170" fontId="5" fillId="7" borderId="263" xfId="2" applyNumberFormat="1" applyFont="1" applyFill="1" applyBorder="1" applyAlignment="1" applyProtection="1"/>
    <xf numFmtId="0" fontId="9" fillId="15" borderId="120" xfId="0" applyFont="1" applyFill="1" applyBorder="1"/>
    <xf numFmtId="0" fontId="9" fillId="15" borderId="121" xfId="0" applyFont="1" applyFill="1" applyBorder="1" applyAlignment="1">
      <alignment horizontal="left" indent="1"/>
    </xf>
    <xf numFmtId="170" fontId="9" fillId="15" borderId="122" xfId="2" applyNumberFormat="1" applyFont="1" applyFill="1" applyBorder="1" applyAlignment="1" applyProtection="1"/>
    <xf numFmtId="170" fontId="9" fillId="15" borderId="125" xfId="2" applyNumberFormat="1" applyFont="1" applyFill="1" applyBorder="1" applyAlignment="1" applyProtection="1"/>
    <xf numFmtId="170" fontId="9" fillId="15" borderId="263" xfId="2" applyNumberFormat="1" applyFont="1" applyFill="1" applyBorder="1" applyAlignment="1" applyProtection="1"/>
    <xf numFmtId="0" fontId="4" fillId="18" borderId="120" xfId="0" applyFont="1" applyFill="1" applyBorder="1"/>
    <xf numFmtId="0" fontId="4" fillId="18" borderId="121" xfId="0" applyFont="1" applyFill="1" applyBorder="1" applyAlignment="1">
      <alignment horizontal="left" indent="3"/>
    </xf>
    <xf numFmtId="170" fontId="4" fillId="18" borderId="122" xfId="2" applyNumberFormat="1" applyFont="1" applyFill="1" applyBorder="1" applyAlignment="1" applyProtection="1"/>
    <xf numFmtId="170" fontId="4" fillId="18" borderId="125" xfId="2" applyNumberFormat="1" applyFont="1" applyFill="1" applyBorder="1" applyAlignment="1" applyProtection="1"/>
    <xf numFmtId="170" fontId="4" fillId="18" borderId="263" xfId="2" applyNumberFormat="1" applyFont="1" applyFill="1" applyBorder="1" applyAlignment="1" applyProtection="1"/>
    <xf numFmtId="170" fontId="5" fillId="28" borderId="125" xfId="2" applyNumberFormat="1" applyFont="1" applyFill="1" applyBorder="1" applyAlignment="1" applyProtection="1"/>
    <xf numFmtId="170" fontId="5" fillId="36" borderId="263" xfId="2" applyNumberFormat="1" applyFont="1" applyFill="1" applyBorder="1" applyAlignment="1" applyProtection="1"/>
    <xf numFmtId="0" fontId="39" fillId="52" borderId="120" xfId="0" applyFont="1" applyFill="1" applyBorder="1"/>
    <xf numFmtId="0" fontId="39" fillId="50" borderId="121" xfId="0" applyFont="1" applyFill="1" applyBorder="1"/>
    <xf numFmtId="170" fontId="9" fillId="52" borderId="122" xfId="2" applyNumberFormat="1" applyFont="1" applyFill="1" applyBorder="1" applyAlignment="1" applyProtection="1"/>
    <xf numFmtId="170" fontId="39" fillId="50" borderId="125" xfId="2" applyNumberFormat="1" applyFont="1" applyFill="1" applyBorder="1" applyAlignment="1" applyProtection="1"/>
    <xf numFmtId="170" fontId="39" fillId="50" borderId="263" xfId="2" applyNumberFormat="1" applyFont="1" applyFill="1" applyBorder="1" applyAlignment="1" applyProtection="1"/>
    <xf numFmtId="0" fontId="9" fillId="45" borderId="121" xfId="0" applyFont="1" applyFill="1" applyBorder="1" applyAlignment="1">
      <alignment horizontal="left" indent="1"/>
    </xf>
    <xf numFmtId="170" fontId="9" fillId="45" borderId="125" xfId="2" applyNumberFormat="1" applyFont="1" applyFill="1" applyBorder="1" applyAlignment="1" applyProtection="1"/>
    <xf numFmtId="170" fontId="9" fillId="45" borderId="263" xfId="2" applyNumberFormat="1" applyFont="1" applyFill="1" applyBorder="1" applyAlignment="1" applyProtection="1"/>
    <xf numFmtId="16" fontId="4" fillId="18" borderId="120" xfId="0" applyNumberFormat="1" applyFont="1" applyFill="1" applyBorder="1"/>
    <xf numFmtId="170" fontId="4" fillId="18" borderId="125" xfId="1" applyNumberFormat="1" applyFont="1" applyFill="1" applyBorder="1" applyAlignment="1" applyProtection="1"/>
    <xf numFmtId="170" fontId="4" fillId="18" borderId="263" xfId="1" applyNumberFormat="1" applyFont="1" applyFill="1" applyBorder="1" applyAlignment="1" applyProtection="1"/>
    <xf numFmtId="16" fontId="5" fillId="0" borderId="120" xfId="0" applyNumberFormat="1" applyFont="1" applyFill="1" applyBorder="1"/>
    <xf numFmtId="170" fontId="5" fillId="27" borderId="125" xfId="1" applyNumberFormat="1" applyFont="1" applyFill="1" applyBorder="1" applyAlignment="1" applyProtection="1"/>
    <xf numFmtId="170" fontId="5" fillId="7" borderId="263" xfId="1" applyNumberFormat="1" applyFont="1" applyFill="1" applyBorder="1" applyAlignment="1" applyProtection="1"/>
    <xf numFmtId="0" fontId="4" fillId="18" borderId="129" xfId="0" applyFont="1" applyFill="1" applyBorder="1"/>
    <xf numFmtId="0" fontId="4" fillId="18" borderId="154" xfId="0" applyFont="1" applyFill="1" applyBorder="1" applyAlignment="1">
      <alignment horizontal="left" indent="3"/>
    </xf>
    <xf numFmtId="170" fontId="4" fillId="18" borderId="131" xfId="2" applyNumberFormat="1" applyFont="1" applyFill="1" applyBorder="1" applyAlignment="1" applyProtection="1"/>
    <xf numFmtId="170" fontId="4" fillId="18" borderId="134" xfId="1" applyNumberFormat="1" applyFont="1" applyFill="1" applyBorder="1" applyAlignment="1" applyProtection="1"/>
    <xf numFmtId="170" fontId="4" fillId="18" borderId="290" xfId="1" applyNumberFormat="1" applyFont="1" applyFill="1" applyBorder="1" applyAlignment="1" applyProtection="1"/>
    <xf numFmtId="170" fontId="3" fillId="20" borderId="291" xfId="1" applyNumberFormat="1" applyFont="1" applyFill="1" applyBorder="1" applyAlignment="1" applyProtection="1"/>
    <xf numFmtId="0" fontId="5" fillId="0" borderId="117" xfId="0" applyFont="1" applyFill="1" applyBorder="1"/>
    <xf numFmtId="0" fontId="5" fillId="0" borderId="74" xfId="0" applyFont="1" applyFill="1" applyBorder="1"/>
    <xf numFmtId="170" fontId="4" fillId="11" borderId="63" xfId="2" applyNumberFormat="1" applyFont="1" applyFill="1" applyBorder="1" applyAlignment="1" applyProtection="1"/>
    <xf numFmtId="170" fontId="5" fillId="27" borderId="118" xfId="1" applyNumberFormat="1" applyFont="1" applyFill="1" applyBorder="1" applyAlignment="1" applyProtection="1"/>
    <xf numFmtId="170" fontId="5" fillId="7" borderId="292" xfId="1" applyNumberFormat="1" applyFont="1" applyFill="1" applyBorder="1" applyAlignment="1" applyProtection="1"/>
    <xf numFmtId="0" fontId="5" fillId="0" borderId="129" xfId="0" applyFont="1" applyFill="1" applyBorder="1"/>
    <xf numFmtId="0" fontId="5" fillId="0" borderId="154" xfId="0" applyFont="1" applyFill="1" applyBorder="1"/>
    <xf numFmtId="170" fontId="4" fillId="11" borderId="131" xfId="2" applyNumberFormat="1" applyFont="1" applyFill="1" applyBorder="1" applyAlignment="1" applyProtection="1"/>
    <xf numFmtId="170" fontId="5" fillId="27" borderId="134" xfId="1" applyNumberFormat="1" applyFont="1" applyFill="1" applyBorder="1" applyAlignment="1" applyProtection="1"/>
    <xf numFmtId="170" fontId="5" fillId="7" borderId="290" xfId="1" applyNumberFormat="1" applyFont="1" applyFill="1" applyBorder="1" applyAlignment="1" applyProtection="1"/>
    <xf numFmtId="0" fontId="5" fillId="0" borderId="206" xfId="0" applyFont="1" applyFill="1" applyBorder="1"/>
    <xf numFmtId="170" fontId="5" fillId="0" borderId="104" xfId="1" applyNumberFormat="1" applyFont="1" applyFill="1" applyBorder="1" applyAlignment="1" applyProtection="1"/>
    <xf numFmtId="170" fontId="4" fillId="11" borderId="67" xfId="1" applyNumberFormat="1" applyFont="1" applyFill="1" applyBorder="1" applyAlignment="1" applyProtection="1"/>
    <xf numFmtId="170" fontId="5" fillId="7" borderId="293" xfId="1" applyNumberFormat="1" applyFont="1" applyFill="1" applyBorder="1" applyAlignment="1" applyProtection="1"/>
    <xf numFmtId="0" fontId="5" fillId="0" borderId="127" xfId="0" applyFont="1" applyFill="1" applyBorder="1"/>
    <xf numFmtId="170" fontId="4" fillId="11" borderId="122" xfId="1" applyNumberFormat="1" applyFont="1" applyFill="1" applyBorder="1" applyAlignment="1" applyProtection="1"/>
    <xf numFmtId="170" fontId="5" fillId="7" borderId="295" xfId="1" applyNumberFormat="1" applyFont="1" applyFill="1" applyBorder="1" applyAlignment="1" applyProtection="1"/>
    <xf numFmtId="0" fontId="4" fillId="0" borderId="121" xfId="0" applyFont="1" applyFill="1" applyBorder="1"/>
    <xf numFmtId="0" fontId="9" fillId="15" borderId="127" xfId="0" applyFont="1" applyFill="1" applyBorder="1" applyAlignment="1">
      <alignment horizontal="left" indent="1"/>
    </xf>
    <xf numFmtId="170" fontId="9" fillId="15" borderId="122" xfId="1" applyNumberFormat="1" applyFont="1" applyFill="1" applyBorder="1" applyAlignment="1" applyProtection="1"/>
    <xf numFmtId="170" fontId="9" fillId="15" borderId="263" xfId="1" applyNumberFormat="1" applyFont="1" applyFill="1" applyBorder="1" applyAlignment="1" applyProtection="1"/>
    <xf numFmtId="0" fontId="4" fillId="18" borderId="127" xfId="0" applyFont="1" applyFill="1" applyBorder="1" applyAlignment="1">
      <alignment horizontal="left" indent="3"/>
    </xf>
    <xf numFmtId="170" fontId="4" fillId="18" borderId="122" xfId="1" applyNumberFormat="1" applyFont="1" applyFill="1" applyBorder="1" applyAlignment="1" applyProtection="1"/>
    <xf numFmtId="170" fontId="4" fillId="7" borderId="263" xfId="1" applyNumberFormat="1" applyFont="1" applyFill="1" applyBorder="1" applyAlignment="1" applyProtection="1"/>
    <xf numFmtId="0" fontId="9" fillId="14" borderId="120" xfId="0" applyFont="1" applyFill="1" applyBorder="1" applyAlignment="1">
      <alignment vertical="center"/>
    </xf>
    <xf numFmtId="0" fontId="9" fillId="14" borderId="121" xfId="0" applyFont="1" applyFill="1" applyBorder="1" applyAlignment="1">
      <alignment horizontal="left" vertical="center" indent="1"/>
    </xf>
    <xf numFmtId="170" fontId="9" fillId="14" borderId="122" xfId="2" applyNumberFormat="1" applyFont="1" applyFill="1" applyBorder="1" applyAlignment="1" applyProtection="1">
      <alignment vertical="center"/>
    </xf>
    <xf numFmtId="170" fontId="9" fillId="15" borderId="263" xfId="0" applyNumberFormat="1" applyFont="1" applyFill="1" applyBorder="1" applyAlignment="1">
      <alignment vertical="center"/>
    </xf>
    <xf numFmtId="0" fontId="5" fillId="0" borderId="120" xfId="0" applyFont="1" applyBorder="1" applyAlignment="1">
      <alignment vertical="center"/>
    </xf>
    <xf numFmtId="0" fontId="5" fillId="0" borderId="121" xfId="0" applyFont="1" applyBorder="1" applyAlignment="1">
      <alignment vertical="center"/>
    </xf>
    <xf numFmtId="170" fontId="4" fillId="13" borderId="122" xfId="2" applyNumberFormat="1" applyFont="1" applyFill="1" applyBorder="1" applyAlignment="1" applyProtection="1">
      <alignment vertical="center"/>
    </xf>
    <xf numFmtId="170" fontId="5" fillId="7" borderId="263" xfId="0" applyNumberFormat="1" applyFont="1" applyFill="1" applyBorder="1" applyAlignment="1">
      <alignment vertical="center"/>
    </xf>
    <xf numFmtId="170" fontId="4" fillId="43" borderId="122" xfId="2" applyNumberFormat="1" applyFont="1" applyFill="1" applyBorder="1" applyAlignment="1" applyProtection="1">
      <alignment vertical="center"/>
    </xf>
    <xf numFmtId="170" fontId="9" fillId="14" borderId="263" xfId="2" applyNumberFormat="1" applyFont="1" applyFill="1" applyBorder="1" applyAlignment="1" applyProtection="1">
      <alignment vertical="center"/>
    </xf>
    <xf numFmtId="0" fontId="4" fillId="16" borderId="120" xfId="0" applyFont="1" applyFill="1" applyBorder="1" applyAlignment="1">
      <alignment vertical="center"/>
    </xf>
    <xf numFmtId="0" fontId="4" fillId="16" borderId="121" xfId="0" applyFont="1" applyFill="1" applyBorder="1" applyAlignment="1">
      <alignment horizontal="left" vertical="center" indent="3"/>
    </xf>
    <xf numFmtId="170" fontId="4" fillId="16" borderId="122" xfId="2" applyNumberFormat="1" applyFont="1" applyFill="1" applyBorder="1" applyAlignment="1" applyProtection="1">
      <alignment vertical="center"/>
    </xf>
    <xf numFmtId="170" fontId="4" fillId="16" borderId="263" xfId="2" applyNumberFormat="1" applyFont="1" applyFill="1" applyBorder="1" applyAlignment="1" applyProtection="1">
      <alignment vertical="center"/>
    </xf>
    <xf numFmtId="170" fontId="5" fillId="27" borderId="296" xfId="1" applyNumberFormat="1" applyFont="1" applyFill="1" applyBorder="1" applyAlignment="1" applyProtection="1"/>
    <xf numFmtId="170" fontId="5" fillId="7" borderId="297" xfId="1" applyNumberFormat="1" applyFont="1" applyFill="1" applyBorder="1" applyAlignment="1" applyProtection="1"/>
    <xf numFmtId="0" fontId="9" fillId="15" borderId="120" xfId="0" applyFont="1" applyFill="1" applyBorder="1" applyAlignment="1">
      <alignment vertical="center"/>
    </xf>
    <xf numFmtId="0" fontId="9" fillId="15" borderId="121" xfId="0" applyFont="1" applyFill="1" applyBorder="1" applyAlignment="1">
      <alignment horizontal="left" vertical="center" indent="1"/>
    </xf>
    <xf numFmtId="170" fontId="9" fillId="53" borderId="122" xfId="2" applyNumberFormat="1" applyFont="1" applyFill="1" applyBorder="1" applyAlignment="1" applyProtection="1">
      <alignment vertical="center"/>
    </xf>
    <xf numFmtId="0" fontId="4" fillId="18" borderId="130" xfId="0" applyFont="1" applyFill="1" applyBorder="1" applyAlignment="1">
      <alignment horizontal="left" indent="3"/>
    </xf>
    <xf numFmtId="170" fontId="4" fillId="18" borderId="131" xfId="1" applyNumberFormat="1" applyFont="1" applyFill="1" applyBorder="1" applyAlignment="1" applyProtection="1"/>
    <xf numFmtId="170" fontId="4" fillId="11" borderId="63" xfId="1" applyNumberFormat="1" applyFont="1" applyFill="1" applyBorder="1" applyAlignment="1" applyProtection="1"/>
    <xf numFmtId="170" fontId="5" fillId="7" borderId="298" xfId="1" applyNumberFormat="1" applyFont="1" applyFill="1" applyBorder="1" applyAlignment="1" applyProtection="1"/>
    <xf numFmtId="0" fontId="5" fillId="0" borderId="130" xfId="0" applyFont="1" applyFill="1" applyBorder="1"/>
    <xf numFmtId="170" fontId="4" fillId="11" borderId="131" xfId="1" applyNumberFormat="1" applyFont="1" applyFill="1" applyBorder="1" applyAlignment="1" applyProtection="1"/>
    <xf numFmtId="170" fontId="5" fillId="7" borderId="299" xfId="1" applyNumberFormat="1" applyFont="1" applyFill="1" applyBorder="1" applyAlignment="1" applyProtection="1"/>
    <xf numFmtId="0" fontId="5" fillId="0" borderId="116" xfId="0" applyFont="1" applyFill="1" applyBorder="1"/>
    <xf numFmtId="170" fontId="5" fillId="0" borderId="102" xfId="0" applyNumberFormat="1" applyFont="1" applyFill="1" applyBorder="1"/>
    <xf numFmtId="41" fontId="4" fillId="22" borderId="89" xfId="0" applyNumberFormat="1" applyFont="1" applyFill="1" applyBorder="1" applyAlignment="1">
      <alignment horizontal="center" vertical="center" wrapText="1"/>
    </xf>
    <xf numFmtId="41" fontId="4" fillId="29" borderId="86" xfId="0" applyNumberFormat="1" applyFont="1" applyFill="1" applyBorder="1" applyAlignment="1">
      <alignment horizontal="center" vertical="center" wrapText="1"/>
    </xf>
    <xf numFmtId="49" fontId="4" fillId="20" borderId="257" xfId="1" applyNumberFormat="1" applyFont="1" applyFill="1" applyBorder="1" applyAlignment="1" applyProtection="1">
      <alignment horizontal="center" vertical="center"/>
    </xf>
    <xf numFmtId="49" fontId="4" fillId="20" borderId="300" xfId="1" applyNumberFormat="1" applyFont="1" applyFill="1" applyBorder="1" applyAlignment="1" applyProtection="1">
      <alignment horizontal="center" vertical="center"/>
    </xf>
    <xf numFmtId="49" fontId="4" fillId="20" borderId="115" xfId="1" applyNumberFormat="1" applyFont="1" applyFill="1" applyBorder="1" applyAlignment="1" applyProtection="1">
      <alignment horizontal="center" vertical="center"/>
    </xf>
    <xf numFmtId="165" fontId="4" fillId="42" borderId="262" xfId="1" applyNumberFormat="1" applyFont="1" applyFill="1" applyBorder="1" applyAlignment="1" applyProtection="1">
      <alignment horizontal="center" vertical="center" wrapText="1"/>
    </xf>
    <xf numFmtId="170" fontId="5" fillId="0" borderId="117" xfId="1" applyNumberFormat="1" applyFont="1" applyFill="1" applyBorder="1" applyAlignment="1" applyProtection="1"/>
    <xf numFmtId="170" fontId="5" fillId="0" borderId="55" xfId="1" applyNumberFormat="1" applyFont="1" applyFill="1" applyBorder="1" applyAlignment="1" applyProtection="1"/>
    <xf numFmtId="170" fontId="5" fillId="3" borderId="55" xfId="1" applyNumberFormat="1" applyFont="1" applyFill="1" applyBorder="1" applyAlignment="1" applyProtection="1"/>
    <xf numFmtId="170" fontId="5" fillId="0" borderId="74" xfId="1" applyNumberFormat="1" applyFont="1" applyFill="1" applyBorder="1" applyAlignment="1" applyProtection="1"/>
    <xf numFmtId="170" fontId="4" fillId="0" borderId="302" xfId="2" applyNumberFormat="1" applyFont="1" applyFill="1" applyBorder="1" applyAlignment="1" applyProtection="1"/>
    <xf numFmtId="170" fontId="5" fillId="0" borderId="120" xfId="1" applyNumberFormat="1" applyFont="1" applyFill="1" applyBorder="1" applyAlignment="1" applyProtection="1"/>
    <xf numFmtId="170" fontId="5" fillId="0" borderId="201" xfId="1" applyNumberFormat="1" applyFont="1" applyFill="1" applyBorder="1" applyAlignment="1" applyProtection="1"/>
    <xf numFmtId="170" fontId="5" fillId="3" borderId="201" xfId="1" applyNumberFormat="1" applyFont="1" applyFill="1" applyBorder="1" applyAlignment="1" applyProtection="1"/>
    <xf numFmtId="170" fontId="5" fillId="0" borderId="121" xfId="1" applyNumberFormat="1" applyFont="1" applyFill="1" applyBorder="1" applyAlignment="1" applyProtection="1"/>
    <xf numFmtId="170" fontId="4" fillId="0" borderId="124" xfId="2" applyNumberFormat="1" applyFont="1" applyFill="1" applyBorder="1" applyAlignment="1" applyProtection="1"/>
    <xf numFmtId="170" fontId="5" fillId="0" borderId="201" xfId="1" applyNumberFormat="1" applyFont="1" applyFill="1" applyBorder="1" applyAlignment="1" applyProtection="1">
      <alignment vertical="center"/>
    </xf>
    <xf numFmtId="170" fontId="5" fillId="3" borderId="201" xfId="1" applyNumberFormat="1" applyFont="1" applyFill="1" applyBorder="1" applyAlignment="1" applyProtection="1">
      <alignment vertical="center"/>
    </xf>
    <xf numFmtId="170" fontId="9" fillId="15" borderId="120" xfId="2" applyNumberFormat="1" applyFont="1" applyFill="1" applyBorder="1" applyAlignment="1" applyProtection="1"/>
    <xf numFmtId="170" fontId="9" fillId="15" borderId="201" xfId="2" applyNumberFormat="1" applyFont="1" applyFill="1" applyBorder="1" applyAlignment="1" applyProtection="1"/>
    <xf numFmtId="170" fontId="9" fillId="45" borderId="201" xfId="2" applyNumberFormat="1" applyFont="1" applyFill="1" applyBorder="1" applyAlignment="1" applyProtection="1"/>
    <xf numFmtId="170" fontId="9" fillId="15" borderId="121" xfId="2" applyNumberFormat="1" applyFont="1" applyFill="1" applyBorder="1" applyAlignment="1" applyProtection="1"/>
    <xf numFmtId="170" fontId="9" fillId="15" borderId="124" xfId="2" applyNumberFormat="1" applyFont="1" applyFill="1" applyBorder="1" applyAlignment="1" applyProtection="1"/>
    <xf numFmtId="170" fontId="4" fillId="0" borderId="201" xfId="1" applyNumberFormat="1" applyFont="1" applyFill="1" applyBorder="1" applyAlignment="1" applyProtection="1"/>
    <xf numFmtId="170" fontId="4" fillId="18" borderId="120" xfId="2" applyNumberFormat="1" applyFont="1" applyFill="1" applyBorder="1" applyAlignment="1" applyProtection="1"/>
    <xf numFmtId="170" fontId="4" fillId="18" borderId="201" xfId="2" applyNumberFormat="1" applyFont="1" applyFill="1" applyBorder="1" applyAlignment="1" applyProtection="1"/>
    <xf numFmtId="170" fontId="4" fillId="44" borderId="201" xfId="2" applyNumberFormat="1" applyFont="1" applyFill="1" applyBorder="1" applyAlignment="1" applyProtection="1"/>
    <xf numFmtId="170" fontId="4" fillId="18" borderId="121" xfId="2" applyNumberFormat="1" applyFont="1" applyFill="1" applyBorder="1" applyAlignment="1" applyProtection="1"/>
    <xf numFmtId="170" fontId="4" fillId="18" borderId="124" xfId="2" applyNumberFormat="1" applyFont="1" applyFill="1" applyBorder="1" applyAlignment="1" applyProtection="1"/>
    <xf numFmtId="170" fontId="5" fillId="3" borderId="120" xfId="1" applyNumberFormat="1" applyFont="1" applyFill="1" applyBorder="1" applyAlignment="1" applyProtection="1"/>
    <xf numFmtId="170" fontId="5" fillId="3" borderId="121" xfId="1" applyNumberFormat="1" applyFont="1" applyFill="1" applyBorder="1" applyAlignment="1" applyProtection="1"/>
    <xf numFmtId="170" fontId="4" fillId="3" borderId="124" xfId="2" applyNumberFormat="1" applyFont="1" applyFill="1" applyBorder="1" applyAlignment="1" applyProtection="1"/>
    <xf numFmtId="170" fontId="39" fillId="50" borderId="120" xfId="2" applyNumberFormat="1" applyFont="1" applyFill="1" applyBorder="1" applyAlignment="1" applyProtection="1"/>
    <xf numFmtId="170" fontId="39" fillId="50" borderId="201" xfId="2" applyNumberFormat="1" applyFont="1" applyFill="1" applyBorder="1" applyAlignment="1" applyProtection="1"/>
    <xf numFmtId="170" fontId="39" fillId="50" borderId="121" xfId="2" applyNumberFormat="1" applyFont="1" applyFill="1" applyBorder="1" applyAlignment="1" applyProtection="1"/>
    <xf numFmtId="170" fontId="9" fillId="50" borderId="124" xfId="2" applyNumberFormat="1" applyFont="1" applyFill="1" applyBorder="1" applyAlignment="1" applyProtection="1"/>
    <xf numFmtId="170" fontId="9" fillId="45" borderId="120" xfId="2" applyNumberFormat="1" applyFont="1" applyFill="1" applyBorder="1" applyAlignment="1" applyProtection="1"/>
    <xf numFmtId="170" fontId="9" fillId="45" borderId="121" xfId="2" applyNumberFormat="1" applyFont="1" applyFill="1" applyBorder="1" applyAlignment="1" applyProtection="1"/>
    <xf numFmtId="170" fontId="9" fillId="45" borderId="124" xfId="2" applyNumberFormat="1" applyFont="1" applyFill="1" applyBorder="1" applyAlignment="1" applyProtection="1"/>
    <xf numFmtId="170" fontId="4" fillId="44" borderId="124" xfId="2" applyNumberFormat="1" applyFont="1" applyFill="1" applyBorder="1" applyAlignment="1" applyProtection="1"/>
    <xf numFmtId="170" fontId="4" fillId="18" borderId="120" xfId="1" applyNumberFormat="1" applyFont="1" applyFill="1" applyBorder="1" applyAlignment="1" applyProtection="1"/>
    <xf numFmtId="170" fontId="4" fillId="18" borderId="201" xfId="1" applyNumberFormat="1" applyFont="1" applyFill="1" applyBorder="1" applyAlignment="1" applyProtection="1"/>
    <xf numFmtId="170" fontId="4" fillId="44" borderId="201" xfId="1" applyNumberFormat="1" applyFont="1" applyFill="1" applyBorder="1" applyAlignment="1" applyProtection="1"/>
    <xf numFmtId="170" fontId="4" fillId="18" borderId="121" xfId="1" applyNumberFormat="1" applyFont="1" applyFill="1" applyBorder="1" applyAlignment="1" applyProtection="1"/>
    <xf numFmtId="170" fontId="4" fillId="20" borderId="120" xfId="1" applyNumberFormat="1" applyFont="1" applyFill="1" applyBorder="1" applyAlignment="1" applyProtection="1"/>
    <xf numFmtId="170" fontId="4" fillId="20" borderId="201" xfId="1" applyNumberFormat="1" applyFont="1" applyFill="1" applyBorder="1" applyAlignment="1" applyProtection="1"/>
    <xf numFmtId="170" fontId="4" fillId="48" borderId="201" xfId="1" applyNumberFormat="1" applyFont="1" applyFill="1" applyBorder="1" applyAlignment="1" applyProtection="1"/>
    <xf numFmtId="170" fontId="4" fillId="20" borderId="121" xfId="1" applyNumberFormat="1" applyFont="1" applyFill="1" applyBorder="1" applyAlignment="1" applyProtection="1"/>
    <xf numFmtId="170" fontId="4" fillId="48" borderId="124" xfId="2" applyNumberFormat="1" applyFont="1" applyFill="1" applyBorder="1" applyAlignment="1" applyProtection="1"/>
    <xf numFmtId="170" fontId="4" fillId="20" borderId="303" xfId="1" applyNumberFormat="1" applyFont="1" applyFill="1" applyBorder="1" applyAlignment="1" applyProtection="1"/>
    <xf numFmtId="170" fontId="4" fillId="20" borderId="304" xfId="1" applyNumberFormat="1" applyFont="1" applyFill="1" applyBorder="1" applyAlignment="1" applyProtection="1"/>
    <xf numFmtId="170" fontId="4" fillId="48" borderId="304" xfId="1" applyNumberFormat="1" applyFont="1" applyFill="1" applyBorder="1" applyAlignment="1" applyProtection="1"/>
    <xf numFmtId="170" fontId="4" fillId="20" borderId="305" xfId="1" applyNumberFormat="1" applyFont="1" applyFill="1" applyBorder="1" applyAlignment="1" applyProtection="1"/>
    <xf numFmtId="170" fontId="4" fillId="48" borderId="306" xfId="2" applyNumberFormat="1" applyFont="1" applyFill="1" applyBorder="1" applyAlignment="1" applyProtection="1"/>
    <xf numFmtId="0" fontId="27" fillId="0" borderId="0" xfId="0" applyFont="1" applyAlignment="1">
      <alignment vertical="center"/>
    </xf>
    <xf numFmtId="41" fontId="5" fillId="27" borderId="48" xfId="0" applyNumberFormat="1" applyFont="1" applyFill="1" applyBorder="1" applyAlignment="1">
      <alignment vertical="center"/>
    </xf>
    <xf numFmtId="165" fontId="3" fillId="21" borderId="9" xfId="1" applyNumberFormat="1" applyFont="1" applyFill="1" applyBorder="1" applyAlignment="1" applyProtection="1">
      <alignment vertical="center"/>
    </xf>
    <xf numFmtId="165" fontId="3" fillId="21" borderId="5" xfId="1" applyNumberFormat="1" applyFont="1" applyFill="1" applyBorder="1" applyAlignment="1" applyProtection="1">
      <alignment vertical="center"/>
    </xf>
    <xf numFmtId="0" fontId="5" fillId="0" borderId="8" xfId="0" applyFont="1" applyFill="1" applyBorder="1" applyAlignment="1">
      <alignment vertical="center"/>
    </xf>
    <xf numFmtId="165" fontId="4" fillId="43" borderId="11" xfId="1" applyNumberFormat="1" applyFont="1" applyFill="1" applyBorder="1" applyAlignment="1" applyProtection="1">
      <alignment vertical="center"/>
    </xf>
    <xf numFmtId="165" fontId="5" fillId="28" borderId="22" xfId="2" applyNumberFormat="1" applyFont="1" applyFill="1" applyBorder="1" applyAlignment="1" applyProtection="1">
      <alignment vertical="center"/>
    </xf>
    <xf numFmtId="0" fontId="4" fillId="0" borderId="21" xfId="0" applyFont="1" applyFill="1" applyBorder="1" applyAlignment="1">
      <alignment vertical="center"/>
    </xf>
    <xf numFmtId="165" fontId="4" fillId="0" borderId="21" xfId="1" applyNumberFormat="1" applyFont="1" applyFill="1" applyBorder="1" applyAlignment="1" applyProtection="1">
      <alignment vertical="center"/>
    </xf>
    <xf numFmtId="165" fontId="4" fillId="0" borderId="21" xfId="2" applyNumberFormat="1" applyFont="1" applyFill="1" applyBorder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27" fillId="0" borderId="0" xfId="0" applyFont="1" applyBorder="1" applyAlignment="1">
      <alignment vertical="center"/>
    </xf>
    <xf numFmtId="165" fontId="12" fillId="0" borderId="0" xfId="1" applyNumberFormat="1" applyFont="1" applyFill="1" applyBorder="1" applyAlignment="1" applyProtection="1">
      <alignment vertical="center"/>
    </xf>
    <xf numFmtId="0" fontId="12" fillId="0" borderId="0" xfId="0" applyFont="1" applyBorder="1" applyAlignment="1">
      <alignment vertical="center"/>
    </xf>
    <xf numFmtId="0" fontId="4" fillId="24" borderId="89" xfId="0" applyFont="1" applyFill="1" applyBorder="1" applyAlignment="1">
      <alignment horizontal="center" vertical="center" wrapText="1"/>
    </xf>
    <xf numFmtId="0" fontId="4" fillId="24" borderId="85" xfId="0" applyFont="1" applyFill="1" applyBorder="1" applyAlignment="1">
      <alignment horizontal="center" vertical="center" wrapText="1"/>
    </xf>
    <xf numFmtId="0" fontId="4" fillId="37" borderId="86" xfId="0" applyFont="1" applyFill="1" applyBorder="1" applyAlignment="1">
      <alignment horizontal="center" vertical="center" wrapText="1"/>
    </xf>
    <xf numFmtId="165" fontId="5" fillId="28" borderId="277" xfId="2" applyNumberFormat="1" applyFont="1" applyFill="1" applyBorder="1" applyAlignment="1" applyProtection="1">
      <alignment vertical="center"/>
    </xf>
    <xf numFmtId="165" fontId="5" fillId="28" borderId="249" xfId="2" applyNumberFormat="1" applyFont="1" applyFill="1" applyBorder="1" applyAlignment="1" applyProtection="1">
      <alignment vertical="center"/>
    </xf>
    <xf numFmtId="165" fontId="9" fillId="14" borderId="249" xfId="1" applyNumberFormat="1" applyFont="1" applyFill="1" applyBorder="1" applyAlignment="1" applyProtection="1">
      <alignment vertical="center"/>
    </xf>
    <xf numFmtId="165" fontId="4" fillId="16" borderId="249" xfId="1" applyNumberFormat="1" applyFont="1" applyFill="1" applyBorder="1" applyAlignment="1" applyProtection="1">
      <alignment vertical="center"/>
    </xf>
    <xf numFmtId="41" fontId="5" fillId="27" borderId="250" xfId="0" applyNumberFormat="1" applyFont="1" applyFill="1" applyBorder="1" applyAlignment="1">
      <alignment vertical="center"/>
    </xf>
    <xf numFmtId="165" fontId="39" fillId="50" borderId="249" xfId="2" applyNumberFormat="1" applyFont="1" applyFill="1" applyBorder="1" applyAlignment="1" applyProtection="1">
      <alignment vertical="center"/>
    </xf>
    <xf numFmtId="165" fontId="4" fillId="16" borderId="249" xfId="2" applyNumberFormat="1" applyFont="1" applyFill="1" applyBorder="1" applyAlignment="1" applyProtection="1">
      <alignment vertical="center"/>
    </xf>
    <xf numFmtId="165" fontId="4" fillId="16" borderId="278" xfId="1" applyNumberFormat="1" applyFont="1" applyFill="1" applyBorder="1" applyAlignment="1" applyProtection="1">
      <alignment vertical="center"/>
    </xf>
    <xf numFmtId="165" fontId="3" fillId="21" borderId="251" xfId="1" applyNumberFormat="1" applyFont="1" applyFill="1" applyBorder="1" applyAlignment="1" applyProtection="1">
      <alignment vertical="center"/>
    </xf>
    <xf numFmtId="165" fontId="5" fillId="28" borderId="279" xfId="2" applyNumberFormat="1" applyFont="1" applyFill="1" applyBorder="1" applyAlignment="1" applyProtection="1">
      <alignment vertical="center"/>
    </xf>
    <xf numFmtId="165" fontId="5" fillId="28" borderId="308" xfId="2" applyNumberFormat="1" applyFont="1" applyFill="1" applyBorder="1" applyAlignment="1" applyProtection="1">
      <alignment vertical="center"/>
    </xf>
    <xf numFmtId="165" fontId="5" fillId="28" borderId="278" xfId="2" applyNumberFormat="1" applyFont="1" applyFill="1" applyBorder="1" applyAlignment="1" applyProtection="1">
      <alignment vertical="center"/>
    </xf>
    <xf numFmtId="165" fontId="5" fillId="27" borderId="280" xfId="1" applyNumberFormat="1" applyFont="1" applyFill="1" applyBorder="1" applyAlignment="1" applyProtection="1">
      <alignment vertical="center"/>
    </xf>
    <xf numFmtId="165" fontId="9" fillId="14" borderId="249" xfId="2" applyNumberFormat="1" applyFont="1" applyFill="1" applyBorder="1" applyAlignment="1" applyProtection="1">
      <alignment vertical="center"/>
    </xf>
    <xf numFmtId="41" fontId="4" fillId="27" borderId="249" xfId="1" applyNumberFormat="1" applyFont="1" applyFill="1" applyBorder="1" applyAlignment="1" applyProtection="1">
      <alignment vertical="center"/>
    </xf>
    <xf numFmtId="165" fontId="4" fillId="16" borderId="278" xfId="2" applyNumberFormat="1" applyFont="1" applyFill="1" applyBorder="1" applyAlignment="1" applyProtection="1">
      <alignment vertical="center"/>
    </xf>
    <xf numFmtId="165" fontId="5" fillId="36" borderId="77" xfId="2" applyNumberFormat="1" applyFont="1" applyFill="1" applyBorder="1" applyAlignment="1" applyProtection="1">
      <alignment vertical="center"/>
    </xf>
    <xf numFmtId="165" fontId="5" fillId="36" borderId="82" xfId="2" applyNumberFormat="1" applyFont="1" applyFill="1" applyBorder="1" applyAlignment="1" applyProtection="1">
      <alignment vertical="center"/>
    </xf>
    <xf numFmtId="165" fontId="5" fillId="7" borderId="283" xfId="1" applyNumberFormat="1" applyFont="1" applyFill="1" applyBorder="1" applyAlignment="1" applyProtection="1">
      <alignment vertical="center"/>
    </xf>
    <xf numFmtId="165" fontId="9" fillId="14" borderId="82" xfId="2" applyNumberFormat="1" applyFont="1" applyFill="1" applyBorder="1" applyAlignment="1" applyProtection="1">
      <alignment vertical="center"/>
    </xf>
    <xf numFmtId="165" fontId="4" fillId="16" borderId="82" xfId="2" applyNumberFormat="1" applyFont="1" applyFill="1" applyBorder="1" applyAlignment="1" applyProtection="1">
      <alignment vertical="center"/>
    </xf>
    <xf numFmtId="41" fontId="4" fillId="7" borderId="82" xfId="1" applyNumberFormat="1" applyFont="1" applyFill="1" applyBorder="1" applyAlignment="1" applyProtection="1">
      <alignment vertical="center"/>
    </xf>
    <xf numFmtId="165" fontId="4" fillId="16" borderId="82" xfId="1" applyNumberFormat="1" applyFont="1" applyFill="1" applyBorder="1" applyAlignment="1" applyProtection="1">
      <alignment vertical="center"/>
    </xf>
    <xf numFmtId="165" fontId="4" fillId="16" borderId="164" xfId="2" applyNumberFormat="1" applyFont="1" applyFill="1" applyBorder="1" applyAlignment="1" applyProtection="1">
      <alignment vertical="center"/>
    </xf>
    <xf numFmtId="165" fontId="3" fillId="21" borderId="36" xfId="1" applyNumberFormat="1" applyFont="1" applyFill="1" applyBorder="1" applyAlignment="1" applyProtection="1">
      <alignment vertical="center"/>
    </xf>
    <xf numFmtId="165" fontId="5" fillId="36" borderId="150" xfId="2" applyNumberFormat="1" applyFont="1" applyFill="1" applyBorder="1" applyAlignment="1" applyProtection="1">
      <alignment vertical="center"/>
    </xf>
    <xf numFmtId="165" fontId="5" fillId="36" borderId="164" xfId="2" applyNumberFormat="1" applyFont="1" applyFill="1" applyBorder="1" applyAlignment="1" applyProtection="1">
      <alignment vertical="center"/>
    </xf>
    <xf numFmtId="165" fontId="9" fillId="14" borderId="82" xfId="1" applyNumberFormat="1" applyFont="1" applyFill="1" applyBorder="1" applyAlignment="1" applyProtection="1">
      <alignment vertical="center"/>
    </xf>
    <xf numFmtId="41" fontId="5" fillId="7" borderId="255" xfId="0" applyNumberFormat="1" applyFont="1" applyFill="1" applyBorder="1" applyAlignment="1">
      <alignment vertical="center"/>
    </xf>
    <xf numFmtId="165" fontId="9" fillId="51" borderId="82" xfId="1" applyNumberFormat="1" applyFont="1" applyFill="1" applyBorder="1" applyAlignment="1" applyProtection="1">
      <alignment vertical="center"/>
    </xf>
    <xf numFmtId="165" fontId="39" fillId="50" borderId="82" xfId="2" applyNumberFormat="1" applyFont="1" applyFill="1" applyBorder="1" applyAlignment="1" applyProtection="1">
      <alignment vertical="center"/>
    </xf>
    <xf numFmtId="165" fontId="4" fillId="16" borderId="164" xfId="1" applyNumberFormat="1" applyFont="1" applyFill="1" applyBorder="1" applyAlignment="1" applyProtection="1">
      <alignment vertical="center"/>
    </xf>
    <xf numFmtId="165" fontId="5" fillId="36" borderId="88" xfId="2" applyNumberFormat="1" applyFont="1" applyFill="1" applyBorder="1" applyAlignment="1" applyProtection="1">
      <alignment vertical="center"/>
    </xf>
    <xf numFmtId="0" fontId="4" fillId="37" borderId="106" xfId="0" applyFont="1" applyFill="1" applyBorder="1" applyAlignment="1">
      <alignment horizontal="center" vertical="center" wrapText="1"/>
    </xf>
    <xf numFmtId="0" fontId="5" fillId="0" borderId="288" xfId="0" applyFont="1" applyBorder="1" applyAlignment="1">
      <alignment vertical="center"/>
    </xf>
    <xf numFmtId="0" fontId="5" fillId="0" borderId="155" xfId="0" applyFont="1" applyBorder="1" applyAlignment="1">
      <alignment vertical="center"/>
    </xf>
    <xf numFmtId="165" fontId="4" fillId="43" borderId="67" xfId="1" applyNumberFormat="1" applyFont="1" applyFill="1" applyBorder="1" applyAlignment="1" applyProtection="1">
      <alignment vertical="center"/>
    </xf>
    <xf numFmtId="165" fontId="5" fillId="28" borderId="289" xfId="2" applyNumberFormat="1" applyFont="1" applyFill="1" applyBorder="1" applyAlignment="1" applyProtection="1">
      <alignment vertical="center"/>
    </xf>
    <xf numFmtId="165" fontId="5" fillId="36" borderId="105" xfId="2" applyNumberFormat="1" applyFont="1" applyFill="1" applyBorder="1" applyAlignment="1" applyProtection="1">
      <alignment vertical="center"/>
    </xf>
    <xf numFmtId="165" fontId="4" fillId="43" borderId="122" xfId="1" applyNumberFormat="1" applyFont="1" applyFill="1" applyBorder="1" applyAlignment="1" applyProtection="1">
      <alignment vertical="center"/>
    </xf>
    <xf numFmtId="165" fontId="5" fillId="28" borderId="125" xfId="2" applyNumberFormat="1" applyFont="1" applyFill="1" applyBorder="1" applyAlignment="1" applyProtection="1">
      <alignment vertical="center"/>
    </xf>
    <xf numFmtId="165" fontId="5" fillId="36" borderId="263" xfId="2" applyNumberFormat="1" applyFont="1" applyFill="1" applyBorder="1" applyAlignment="1" applyProtection="1">
      <alignment vertical="center"/>
    </xf>
    <xf numFmtId="0" fontId="9" fillId="14" borderId="121" xfId="0" applyFont="1" applyFill="1" applyBorder="1" applyAlignment="1">
      <alignment horizontal="left" vertical="center"/>
    </xf>
    <xf numFmtId="165" fontId="9" fillId="14" borderId="122" xfId="1" applyNumberFormat="1" applyFont="1" applyFill="1" applyBorder="1" applyAlignment="1" applyProtection="1">
      <alignment vertical="center"/>
    </xf>
    <xf numFmtId="165" fontId="9" fillId="14" borderId="125" xfId="1" applyNumberFormat="1" applyFont="1" applyFill="1" applyBorder="1" applyAlignment="1" applyProtection="1">
      <alignment vertical="center"/>
    </xf>
    <xf numFmtId="165" fontId="9" fillId="14" borderId="263" xfId="1" applyNumberFormat="1" applyFont="1" applyFill="1" applyBorder="1" applyAlignment="1" applyProtection="1">
      <alignment vertical="center"/>
    </xf>
    <xf numFmtId="0" fontId="4" fillId="16" borderId="121" xfId="0" applyFont="1" applyFill="1" applyBorder="1" applyAlignment="1">
      <alignment horizontal="left" vertical="center"/>
    </xf>
    <xf numFmtId="165" fontId="4" fillId="16" borderId="122" xfId="1" applyNumberFormat="1" applyFont="1" applyFill="1" applyBorder="1" applyAlignment="1" applyProtection="1">
      <alignment vertical="center"/>
    </xf>
    <xf numFmtId="165" fontId="4" fillId="16" borderId="125" xfId="1" applyNumberFormat="1" applyFont="1" applyFill="1" applyBorder="1" applyAlignment="1" applyProtection="1">
      <alignment vertical="center"/>
    </xf>
    <xf numFmtId="165" fontId="4" fillId="16" borderId="263" xfId="1" applyNumberFormat="1" applyFont="1" applyFill="1" applyBorder="1" applyAlignment="1" applyProtection="1">
      <alignment vertical="center"/>
    </xf>
    <xf numFmtId="0" fontId="5" fillId="0" borderId="121" xfId="0" applyFont="1" applyFill="1" applyBorder="1" applyAlignment="1">
      <alignment vertical="center"/>
    </xf>
    <xf numFmtId="0" fontId="5" fillId="0" borderId="127" xfId="0" applyFont="1" applyBorder="1" applyAlignment="1">
      <alignment vertical="center"/>
    </xf>
    <xf numFmtId="41" fontId="4" fillId="43" borderId="122" xfId="2" applyNumberFormat="1" applyFont="1" applyFill="1" applyBorder="1" applyAlignment="1" applyProtection="1">
      <alignment vertical="center"/>
    </xf>
    <xf numFmtId="41" fontId="5" fillId="7" borderId="264" xfId="0" applyNumberFormat="1" applyFont="1" applyFill="1" applyBorder="1" applyAlignment="1">
      <alignment vertical="center"/>
    </xf>
    <xf numFmtId="0" fontId="39" fillId="50" borderId="120" xfId="0" applyFont="1" applyFill="1" applyBorder="1" applyAlignment="1">
      <alignment vertical="center"/>
    </xf>
    <xf numFmtId="0" fontId="39" fillId="50" borderId="121" xfId="0" applyFont="1" applyFill="1" applyBorder="1" applyAlignment="1">
      <alignment vertical="center"/>
    </xf>
    <xf numFmtId="165" fontId="9" fillId="51" borderId="122" xfId="1" applyNumberFormat="1" applyFont="1" applyFill="1" applyBorder="1" applyAlignment="1" applyProtection="1">
      <alignment vertical="center"/>
    </xf>
    <xf numFmtId="165" fontId="9" fillId="51" borderId="263" xfId="1" applyNumberFormat="1" applyFont="1" applyFill="1" applyBorder="1" applyAlignment="1" applyProtection="1">
      <alignment vertical="center"/>
    </xf>
    <xf numFmtId="0" fontId="39" fillId="52" borderId="120" xfId="0" applyFont="1" applyFill="1" applyBorder="1" applyAlignment="1">
      <alignment vertical="center"/>
    </xf>
    <xf numFmtId="0" fontId="39" fillId="52" borderId="121" xfId="0" applyFont="1" applyFill="1" applyBorder="1" applyAlignment="1">
      <alignment vertical="center"/>
    </xf>
    <xf numFmtId="165" fontId="39" fillId="50" borderId="125" xfId="2" applyNumberFormat="1" applyFont="1" applyFill="1" applyBorder="1" applyAlignment="1" applyProtection="1">
      <alignment vertical="center"/>
    </xf>
    <xf numFmtId="165" fontId="39" fillId="50" borderId="263" xfId="2" applyNumberFormat="1" applyFont="1" applyFill="1" applyBorder="1" applyAlignment="1" applyProtection="1">
      <alignment vertical="center"/>
    </xf>
    <xf numFmtId="165" fontId="4" fillId="13" borderId="122" xfId="1" applyNumberFormat="1" applyFont="1" applyFill="1" applyBorder="1" applyAlignment="1" applyProtection="1">
      <alignment vertical="center"/>
    </xf>
    <xf numFmtId="165" fontId="4" fillId="11" borderId="122" xfId="1" applyNumberFormat="1" applyFont="1" applyFill="1" applyBorder="1" applyAlignment="1" applyProtection="1">
      <alignment vertical="center"/>
    </xf>
    <xf numFmtId="16" fontId="4" fillId="16" borderId="120" xfId="0" applyNumberFormat="1" applyFont="1" applyFill="1" applyBorder="1" applyAlignment="1">
      <alignment vertical="center"/>
    </xf>
    <xf numFmtId="165" fontId="4" fillId="16" borderId="125" xfId="2" applyNumberFormat="1" applyFont="1" applyFill="1" applyBorder="1" applyAlignment="1" applyProtection="1">
      <alignment vertical="center"/>
    </xf>
    <xf numFmtId="165" fontId="4" fillId="16" borderId="263" xfId="2" applyNumberFormat="1" applyFont="1" applyFill="1" applyBorder="1" applyAlignment="1" applyProtection="1">
      <alignment vertical="center"/>
    </xf>
    <xf numFmtId="16" fontId="5" fillId="0" borderId="120" xfId="0" applyNumberFormat="1" applyFont="1" applyBorder="1" applyAlignment="1">
      <alignment vertical="center"/>
    </xf>
    <xf numFmtId="165" fontId="4" fillId="46" borderId="122" xfId="1" applyNumberFormat="1" applyFont="1" applyFill="1" applyBorder="1" applyAlignment="1" applyProtection="1">
      <alignment vertical="center"/>
    </xf>
    <xf numFmtId="0" fontId="4" fillId="16" borderId="129" xfId="0" applyFont="1" applyFill="1" applyBorder="1" applyAlignment="1">
      <alignment vertical="center"/>
    </xf>
    <xf numFmtId="0" fontId="4" fillId="16" borderId="154" xfId="0" applyFont="1" applyFill="1" applyBorder="1" applyAlignment="1">
      <alignment horizontal="left" vertical="center"/>
    </xf>
    <xf numFmtId="165" fontId="4" fillId="16" borderId="131" xfId="1" applyNumberFormat="1" applyFont="1" applyFill="1" applyBorder="1" applyAlignment="1" applyProtection="1">
      <alignment vertical="center"/>
    </xf>
    <xf numFmtId="165" fontId="4" fillId="16" borderId="134" xfId="1" applyNumberFormat="1" applyFont="1" applyFill="1" applyBorder="1" applyAlignment="1" applyProtection="1">
      <alignment vertical="center"/>
    </xf>
    <xf numFmtId="165" fontId="4" fillId="16" borderId="290" xfId="1" applyNumberFormat="1" applyFont="1" applyFill="1" applyBorder="1" applyAlignment="1" applyProtection="1">
      <alignment vertical="center"/>
    </xf>
    <xf numFmtId="165" fontId="3" fillId="21" borderId="291" xfId="1" applyNumberFormat="1" applyFont="1" applyFill="1" applyBorder="1" applyAlignment="1" applyProtection="1">
      <alignment vertical="center"/>
    </xf>
    <xf numFmtId="0" fontId="5" fillId="0" borderId="117" xfId="0" applyFont="1" applyFill="1" applyBorder="1" applyAlignment="1">
      <alignment vertical="center"/>
    </xf>
    <xf numFmtId="0" fontId="5" fillId="0" borderId="74" xfId="0" applyFont="1" applyFill="1" applyBorder="1" applyAlignment="1">
      <alignment vertical="center"/>
    </xf>
    <xf numFmtId="165" fontId="4" fillId="43" borderId="63" xfId="1" applyNumberFormat="1" applyFont="1" applyFill="1" applyBorder="1" applyAlignment="1" applyProtection="1">
      <alignment vertical="center"/>
    </xf>
    <xf numFmtId="165" fontId="5" fillId="28" borderId="118" xfId="2" applyNumberFormat="1" applyFont="1" applyFill="1" applyBorder="1" applyAlignment="1" applyProtection="1">
      <alignment vertical="center"/>
    </xf>
    <xf numFmtId="165" fontId="5" fillId="36" borderId="292" xfId="2" applyNumberFormat="1" applyFont="1" applyFill="1" applyBorder="1" applyAlignment="1" applyProtection="1">
      <alignment vertical="center"/>
    </xf>
    <xf numFmtId="0" fontId="5" fillId="0" borderId="309" xfId="0" applyFont="1" applyFill="1" applyBorder="1" applyAlignment="1">
      <alignment vertical="center"/>
    </xf>
    <xf numFmtId="165" fontId="5" fillId="36" borderId="310" xfId="2" applyNumberFormat="1" applyFont="1" applyFill="1" applyBorder="1" applyAlignment="1" applyProtection="1">
      <alignment vertical="center"/>
    </xf>
    <xf numFmtId="0" fontId="5" fillId="0" borderId="129" xfId="0" applyFont="1" applyFill="1" applyBorder="1" applyAlignment="1">
      <alignment vertical="center"/>
    </xf>
    <xf numFmtId="0" fontId="5" fillId="0" borderId="154" xfId="0" applyFont="1" applyFill="1" applyBorder="1" applyAlignment="1">
      <alignment vertical="center"/>
    </xf>
    <xf numFmtId="165" fontId="4" fillId="43" borderId="131" xfId="1" applyNumberFormat="1" applyFont="1" applyFill="1" applyBorder="1" applyAlignment="1" applyProtection="1">
      <alignment vertical="center"/>
    </xf>
    <xf numFmtId="165" fontId="5" fillId="28" borderId="134" xfId="2" applyNumberFormat="1" applyFont="1" applyFill="1" applyBorder="1" applyAlignment="1" applyProtection="1">
      <alignment vertical="center"/>
    </xf>
    <xf numFmtId="165" fontId="5" fillId="36" borderId="290" xfId="2" applyNumberFormat="1" applyFont="1" applyFill="1" applyBorder="1" applyAlignment="1" applyProtection="1">
      <alignment vertical="center"/>
    </xf>
    <xf numFmtId="0" fontId="5" fillId="0" borderId="206" xfId="0" applyFont="1" applyFill="1" applyBorder="1" applyAlignment="1">
      <alignment vertical="center"/>
    </xf>
    <xf numFmtId="165" fontId="4" fillId="0" borderId="104" xfId="2" applyNumberFormat="1" applyFont="1" applyFill="1" applyBorder="1" applyAlignment="1" applyProtection="1">
      <alignment vertical="center"/>
    </xf>
    <xf numFmtId="165" fontId="4" fillId="13" borderId="67" xfId="1" applyNumberFormat="1" applyFont="1" applyFill="1" applyBorder="1" applyAlignment="1" applyProtection="1">
      <alignment vertical="center"/>
    </xf>
    <xf numFmtId="0" fontId="5" fillId="0" borderId="120" xfId="0" applyFont="1" applyFill="1" applyBorder="1" applyAlignment="1">
      <alignment vertical="center"/>
    </xf>
    <xf numFmtId="0" fontId="4" fillId="0" borderId="121" xfId="0" applyFont="1" applyFill="1" applyBorder="1" applyAlignment="1">
      <alignment vertical="center"/>
    </xf>
    <xf numFmtId="165" fontId="5" fillId="27" borderId="294" xfId="1" applyNumberFormat="1" applyFont="1" applyFill="1" applyBorder="1" applyAlignment="1" applyProtection="1">
      <alignment vertical="center"/>
    </xf>
    <xf numFmtId="165" fontId="5" fillId="7" borderId="295" xfId="1" applyNumberFormat="1" applyFont="1" applyFill="1" applyBorder="1" applyAlignment="1" applyProtection="1">
      <alignment vertical="center"/>
    </xf>
    <xf numFmtId="165" fontId="9" fillId="14" borderId="125" xfId="2" applyNumberFormat="1" applyFont="1" applyFill="1" applyBorder="1" applyAlignment="1" applyProtection="1">
      <alignment vertical="center"/>
    </xf>
    <xf numFmtId="165" fontId="9" fillId="14" borderId="263" xfId="2" applyNumberFormat="1" applyFont="1" applyFill="1" applyBorder="1" applyAlignment="1" applyProtection="1">
      <alignment vertical="center"/>
    </xf>
    <xf numFmtId="0" fontId="5" fillId="0" borderId="127" xfId="0" applyFont="1" applyFill="1" applyBorder="1" applyAlignment="1">
      <alignment vertical="center"/>
    </xf>
    <xf numFmtId="41" fontId="4" fillId="11" borderId="122" xfId="1" applyNumberFormat="1" applyFont="1" applyFill="1" applyBorder="1" applyAlignment="1" applyProtection="1">
      <alignment vertical="center"/>
    </xf>
    <xf numFmtId="41" fontId="4" fillId="27" borderId="127" xfId="1" applyNumberFormat="1" applyFont="1" applyFill="1" applyBorder="1" applyAlignment="1" applyProtection="1">
      <alignment vertical="center"/>
    </xf>
    <xf numFmtId="41" fontId="4" fillId="7" borderId="263" xfId="1" applyNumberFormat="1" applyFont="1" applyFill="1" applyBorder="1" applyAlignment="1" applyProtection="1">
      <alignment vertical="center"/>
    </xf>
    <xf numFmtId="165" fontId="4" fillId="16" borderId="134" xfId="2" applyNumberFormat="1" applyFont="1" applyFill="1" applyBorder="1" applyAlignment="1" applyProtection="1">
      <alignment vertical="center"/>
    </xf>
    <xf numFmtId="165" fontId="4" fillId="16" borderId="290" xfId="2" applyNumberFormat="1" applyFont="1" applyFill="1" applyBorder="1" applyAlignment="1" applyProtection="1">
      <alignment vertical="center"/>
    </xf>
    <xf numFmtId="0" fontId="27" fillId="0" borderId="215" xfId="0" applyFont="1" applyBorder="1" applyAlignment="1">
      <alignment vertical="center"/>
    </xf>
    <xf numFmtId="0" fontId="12" fillId="0" borderId="216" xfId="0" applyFont="1" applyBorder="1" applyAlignment="1">
      <alignment vertical="center"/>
    </xf>
    <xf numFmtId="165" fontId="9" fillId="51" borderId="51" xfId="1" applyNumberFormat="1" applyFont="1" applyFill="1" applyBorder="1" applyAlignment="1" applyProtection="1">
      <alignment vertical="center"/>
    </xf>
    <xf numFmtId="165" fontId="9" fillId="51" borderId="311" xfId="1" applyNumberFormat="1" applyFont="1" applyFill="1" applyBorder="1" applyAlignment="1" applyProtection="1">
      <alignment vertical="center"/>
    </xf>
    <xf numFmtId="165" fontId="8" fillId="0" borderId="307" xfId="2" applyNumberFormat="1" applyFont="1" applyFill="1" applyBorder="1" applyAlignment="1" applyProtection="1">
      <alignment vertical="center"/>
      <protection locked="0"/>
    </xf>
    <xf numFmtId="171" fontId="3" fillId="12" borderId="139" xfId="1" applyNumberFormat="1" applyFont="1" applyFill="1" applyBorder="1" applyAlignment="1" applyProtection="1">
      <alignment horizontal="center" vertical="center"/>
    </xf>
    <xf numFmtId="170" fontId="5" fillId="0" borderId="0" xfId="0" applyNumberFormat="1" applyFont="1" applyFill="1" applyBorder="1"/>
    <xf numFmtId="170" fontId="3" fillId="0" borderId="312" xfId="1" applyNumberFormat="1" applyFont="1" applyFill="1" applyBorder="1" applyAlignment="1" applyProtection="1">
      <protection locked="0"/>
    </xf>
    <xf numFmtId="170" fontId="3" fillId="0" borderId="313" xfId="1" applyNumberFormat="1" applyFont="1" applyFill="1" applyBorder="1" applyAlignment="1" applyProtection="1">
      <protection locked="0"/>
    </xf>
    <xf numFmtId="171" fontId="3" fillId="11" borderId="139" xfId="1" applyNumberFormat="1" applyFont="1" applyFill="1" applyBorder="1" applyAlignment="1" applyProtection="1">
      <alignment horizontal="center"/>
    </xf>
    <xf numFmtId="41" fontId="5" fillId="0" borderId="0" xfId="0" applyNumberFormat="1" applyFont="1" applyBorder="1" applyAlignment="1" applyProtection="1">
      <alignment vertical="center"/>
    </xf>
    <xf numFmtId="41" fontId="4" fillId="22" borderId="89" xfId="0" applyNumberFormat="1" applyFont="1" applyFill="1" applyBorder="1" applyAlignment="1" applyProtection="1">
      <alignment horizontal="center" vertical="center" wrapText="1"/>
    </xf>
    <xf numFmtId="41" fontId="4" fillId="22" borderId="85" xfId="0" applyNumberFormat="1" applyFont="1" applyFill="1" applyBorder="1" applyAlignment="1" applyProtection="1">
      <alignment horizontal="center" vertical="center" wrapText="1"/>
    </xf>
    <xf numFmtId="41" fontId="4" fillId="29" borderId="86" xfId="0" applyNumberFormat="1" applyFont="1" applyFill="1" applyBorder="1" applyAlignment="1" applyProtection="1">
      <alignment horizontal="center" vertical="center" wrapText="1"/>
    </xf>
    <xf numFmtId="41" fontId="5" fillId="27" borderId="277" xfId="0" applyNumberFormat="1" applyFont="1" applyFill="1" applyBorder="1" applyAlignment="1" applyProtection="1">
      <alignment vertical="center"/>
    </xf>
    <xf numFmtId="41" fontId="5" fillId="27" borderId="249" xfId="0" applyNumberFormat="1" applyFont="1" applyFill="1" applyBorder="1" applyAlignment="1" applyProtection="1">
      <alignment vertical="center"/>
    </xf>
    <xf numFmtId="41" fontId="39" fillId="52" borderId="249" xfId="0" applyNumberFormat="1" applyFont="1" applyFill="1" applyBorder="1" applyAlignment="1" applyProtection="1">
      <alignment vertical="center"/>
    </xf>
    <xf numFmtId="41" fontId="4" fillId="18" borderId="249" xfId="0" applyNumberFormat="1" applyFont="1" applyFill="1" applyBorder="1" applyAlignment="1" applyProtection="1">
      <alignment vertical="center"/>
    </xf>
    <xf numFmtId="41" fontId="4" fillId="16" borderId="278" xfId="2" applyNumberFormat="1" applyFont="1" applyFill="1" applyBorder="1" applyAlignment="1" applyProtection="1">
      <alignment vertical="center"/>
    </xf>
    <xf numFmtId="41" fontId="3" fillId="21" borderId="251" xfId="2" applyNumberFormat="1" applyFont="1" applyFill="1" applyBorder="1" applyAlignment="1" applyProtection="1">
      <alignment vertical="center"/>
    </xf>
    <xf numFmtId="41" fontId="5" fillId="27" borderId="279" xfId="0" applyNumberFormat="1" applyFont="1" applyFill="1" applyBorder="1" applyAlignment="1" applyProtection="1">
      <alignment vertical="center"/>
    </xf>
    <xf numFmtId="41" fontId="5" fillId="27" borderId="308" xfId="0" applyNumberFormat="1" applyFont="1" applyFill="1" applyBorder="1" applyAlignment="1" applyProtection="1">
      <alignment vertical="center"/>
    </xf>
    <xf numFmtId="41" fontId="5" fillId="27" borderId="278" xfId="0" applyNumberFormat="1" applyFont="1" applyFill="1" applyBorder="1" applyAlignment="1" applyProtection="1">
      <alignment vertical="center"/>
    </xf>
    <xf numFmtId="41" fontId="9" fillId="15" borderId="249" xfId="0" applyNumberFormat="1" applyFont="1" applyFill="1" applyBorder="1" applyAlignment="1" applyProtection="1">
      <alignment vertical="center"/>
    </xf>
    <xf numFmtId="41" fontId="4" fillId="18" borderId="278" xfId="0" applyNumberFormat="1" applyFont="1" applyFill="1" applyBorder="1" applyAlignment="1" applyProtection="1">
      <alignment vertical="center"/>
    </xf>
    <xf numFmtId="41" fontId="3" fillId="20" borderId="251" xfId="0" applyNumberFormat="1" applyFont="1" applyFill="1" applyBorder="1" applyAlignment="1" applyProtection="1">
      <alignment vertical="center"/>
    </xf>
    <xf numFmtId="41" fontId="5" fillId="7" borderId="77" xfId="0" applyNumberFormat="1" applyFont="1" applyFill="1" applyBorder="1" applyAlignment="1" applyProtection="1">
      <alignment vertical="center"/>
    </xf>
    <xf numFmtId="41" fontId="5" fillId="7" borderId="82" xfId="0" applyNumberFormat="1" applyFont="1" applyFill="1" applyBorder="1" applyAlignment="1" applyProtection="1">
      <alignment vertical="center"/>
    </xf>
    <xf numFmtId="41" fontId="9" fillId="15" borderId="82" xfId="0" applyNumberFormat="1" applyFont="1" applyFill="1" applyBorder="1" applyAlignment="1" applyProtection="1">
      <alignment vertical="center"/>
    </xf>
    <xf numFmtId="41" fontId="4" fillId="18" borderId="82" xfId="0" applyNumberFormat="1" applyFont="1" applyFill="1" applyBorder="1" applyAlignment="1" applyProtection="1">
      <alignment vertical="center"/>
    </xf>
    <xf numFmtId="41" fontId="4" fillId="18" borderId="164" xfId="0" applyNumberFormat="1" applyFont="1" applyFill="1" applyBorder="1" applyAlignment="1" applyProtection="1">
      <alignment vertical="center"/>
    </xf>
    <xf numFmtId="41" fontId="3" fillId="20" borderId="36" xfId="0" applyNumberFormat="1" applyFont="1" applyFill="1" applyBorder="1" applyAlignment="1" applyProtection="1">
      <alignment vertical="center"/>
    </xf>
    <xf numFmtId="41" fontId="5" fillId="7" borderId="150" xfId="0" applyNumberFormat="1" applyFont="1" applyFill="1" applyBorder="1" applyAlignment="1" applyProtection="1">
      <alignment vertical="center"/>
    </xf>
    <xf numFmtId="41" fontId="5" fillId="7" borderId="164" xfId="0" applyNumberFormat="1" applyFont="1" applyFill="1" applyBorder="1" applyAlignment="1" applyProtection="1">
      <alignment vertical="center"/>
    </xf>
    <xf numFmtId="41" fontId="3" fillId="21" borderId="36" xfId="2" applyNumberFormat="1" applyFont="1" applyFill="1" applyBorder="1" applyAlignment="1" applyProtection="1">
      <alignment vertical="center"/>
    </xf>
    <xf numFmtId="41" fontId="39" fillId="52" borderId="82" xfId="0" applyNumberFormat="1" applyFont="1" applyFill="1" applyBorder="1" applyAlignment="1" applyProtection="1">
      <alignment vertical="center"/>
    </xf>
    <xf numFmtId="41" fontId="4" fillId="16" borderId="164" xfId="2" applyNumberFormat="1" applyFont="1" applyFill="1" applyBorder="1" applyAlignment="1" applyProtection="1">
      <alignment vertical="center"/>
    </xf>
    <xf numFmtId="41" fontId="5" fillId="7" borderId="88" xfId="0" applyNumberFormat="1" applyFont="1" applyFill="1" applyBorder="1" applyAlignment="1" applyProtection="1">
      <alignment vertical="center"/>
    </xf>
    <xf numFmtId="41" fontId="4" fillId="29" borderId="106" xfId="0" applyNumberFormat="1" applyFont="1" applyFill="1" applyBorder="1" applyAlignment="1" applyProtection="1">
      <alignment horizontal="center" vertical="center" wrapText="1"/>
    </xf>
    <xf numFmtId="0" fontId="5" fillId="0" borderId="288" xfId="0" applyFont="1" applyBorder="1" applyAlignment="1" applyProtection="1">
      <alignment vertical="center"/>
    </xf>
    <xf numFmtId="0" fontId="5" fillId="0" borderId="155" xfId="0" applyFont="1" applyBorder="1" applyAlignment="1" applyProtection="1">
      <alignment vertical="center"/>
    </xf>
    <xf numFmtId="41" fontId="4" fillId="43" borderId="67" xfId="2" applyNumberFormat="1" applyFont="1" applyFill="1" applyBorder="1" applyAlignment="1" applyProtection="1">
      <alignment vertical="center"/>
    </xf>
    <xf numFmtId="41" fontId="5" fillId="27" borderId="289" xfId="0" applyNumberFormat="1" applyFont="1" applyFill="1" applyBorder="1" applyAlignment="1" applyProtection="1">
      <alignment vertical="center"/>
    </xf>
    <xf numFmtId="41" fontId="5" fillId="7" borderId="105" xfId="0" applyNumberFormat="1" applyFont="1" applyFill="1" applyBorder="1" applyAlignment="1" applyProtection="1">
      <alignment vertical="center"/>
    </xf>
    <xf numFmtId="0" fontId="5" fillId="0" borderId="120" xfId="0" applyFont="1" applyBorder="1" applyAlignment="1" applyProtection="1">
      <alignment vertical="center"/>
    </xf>
    <xf numFmtId="0" fontId="5" fillId="0" borderId="121" xfId="0" applyFont="1" applyBorder="1" applyAlignment="1" applyProtection="1">
      <alignment vertical="center"/>
    </xf>
    <xf numFmtId="41" fontId="5" fillId="27" borderId="125" xfId="0" applyNumberFormat="1" applyFont="1" applyFill="1" applyBorder="1" applyAlignment="1" applyProtection="1">
      <alignment vertical="center"/>
    </xf>
    <xf numFmtId="41" fontId="5" fillId="7" borderId="263" xfId="0" applyNumberFormat="1" applyFont="1" applyFill="1" applyBorder="1" applyAlignment="1" applyProtection="1">
      <alignment vertical="center"/>
    </xf>
    <xf numFmtId="0" fontId="9" fillId="14" borderId="120" xfId="0" applyFont="1" applyFill="1" applyBorder="1" applyAlignment="1" applyProtection="1">
      <alignment vertical="center"/>
    </xf>
    <xf numFmtId="0" fontId="9" fillId="14" borderId="121" xfId="0" applyFont="1" applyFill="1" applyBorder="1" applyAlignment="1" applyProtection="1">
      <alignment horizontal="left" vertical="center" indent="1"/>
    </xf>
    <xf numFmtId="41" fontId="9" fillId="14" borderId="122" xfId="2" applyNumberFormat="1" applyFont="1" applyFill="1" applyBorder="1" applyAlignment="1" applyProtection="1">
      <alignment vertical="center"/>
    </xf>
    <xf numFmtId="41" fontId="9" fillId="14" borderId="125" xfId="2" applyNumberFormat="1" applyFont="1" applyFill="1" applyBorder="1" applyAlignment="1" applyProtection="1">
      <alignment vertical="center"/>
    </xf>
    <xf numFmtId="41" fontId="9" fillId="14" borderId="263" xfId="2" applyNumberFormat="1" applyFont="1" applyFill="1" applyBorder="1" applyAlignment="1" applyProtection="1">
      <alignment vertical="center"/>
    </xf>
    <xf numFmtId="0" fontId="4" fillId="16" borderId="120" xfId="0" applyFont="1" applyFill="1" applyBorder="1" applyAlignment="1" applyProtection="1">
      <alignment vertical="center"/>
    </xf>
    <xf numFmtId="0" fontId="4" fillId="16" borderId="121" xfId="0" applyFont="1" applyFill="1" applyBorder="1" applyAlignment="1" applyProtection="1">
      <alignment horizontal="left" vertical="center" indent="3"/>
    </xf>
    <xf numFmtId="41" fontId="4" fillId="16" borderId="122" xfId="2" applyNumberFormat="1" applyFont="1" applyFill="1" applyBorder="1" applyAlignment="1" applyProtection="1">
      <alignment vertical="center"/>
    </xf>
    <xf numFmtId="41" fontId="4" fillId="16" borderId="125" xfId="2" applyNumberFormat="1" applyFont="1" applyFill="1" applyBorder="1" applyAlignment="1" applyProtection="1">
      <alignment vertical="center"/>
    </xf>
    <xf numFmtId="41" fontId="4" fillId="16" borderId="263" xfId="2" applyNumberFormat="1" applyFont="1" applyFill="1" applyBorder="1" applyAlignment="1" applyProtection="1">
      <alignment vertical="center"/>
    </xf>
    <xf numFmtId="0" fontId="5" fillId="0" borderId="121" xfId="0" applyFont="1" applyFill="1" applyBorder="1" applyAlignment="1" applyProtection="1">
      <alignment vertical="center"/>
    </xf>
    <xf numFmtId="0" fontId="39" fillId="50" borderId="120" xfId="0" applyFont="1" applyFill="1" applyBorder="1" applyAlignment="1" applyProtection="1">
      <alignment vertical="center"/>
    </xf>
    <xf numFmtId="0" fontId="39" fillId="50" borderId="121" xfId="0" applyFont="1" applyFill="1" applyBorder="1" applyAlignment="1" applyProtection="1">
      <alignment vertical="center"/>
    </xf>
    <xf numFmtId="41" fontId="9" fillId="51" borderId="122" xfId="2" applyNumberFormat="1" applyFont="1" applyFill="1" applyBorder="1" applyAlignment="1" applyProtection="1">
      <alignment vertical="center"/>
    </xf>
    <xf numFmtId="41" fontId="39" fillId="52" borderId="125" xfId="0" applyNumberFormat="1" applyFont="1" applyFill="1" applyBorder="1" applyAlignment="1" applyProtection="1">
      <alignment vertical="center"/>
    </xf>
    <xf numFmtId="41" fontId="39" fillId="52" borderId="263" xfId="0" applyNumberFormat="1" applyFont="1" applyFill="1" applyBorder="1" applyAlignment="1" applyProtection="1">
      <alignment vertical="center"/>
    </xf>
    <xf numFmtId="0" fontId="39" fillId="52" borderId="120" xfId="0" applyFont="1" applyFill="1" applyBorder="1" applyAlignment="1" applyProtection="1">
      <alignment vertical="center"/>
    </xf>
    <xf numFmtId="0" fontId="39" fillId="52" borderId="121" xfId="0" applyFont="1" applyFill="1" applyBorder="1" applyAlignment="1" applyProtection="1">
      <alignment vertical="center"/>
    </xf>
    <xf numFmtId="41" fontId="4" fillId="13" borderId="122" xfId="2" applyNumberFormat="1" applyFont="1" applyFill="1" applyBorder="1" applyAlignment="1" applyProtection="1">
      <alignment vertical="center"/>
    </xf>
    <xf numFmtId="41" fontId="4" fillId="11" borderId="122" xfId="2" applyNumberFormat="1" applyFont="1" applyFill="1" applyBorder="1" applyAlignment="1" applyProtection="1">
      <alignment vertical="center"/>
    </xf>
    <xf numFmtId="16" fontId="4" fillId="16" borderId="120" xfId="0" applyNumberFormat="1" applyFont="1" applyFill="1" applyBorder="1" applyAlignment="1" applyProtection="1">
      <alignment vertical="center"/>
    </xf>
    <xf numFmtId="41" fontId="4" fillId="18" borderId="125" xfId="0" applyNumberFormat="1" applyFont="1" applyFill="1" applyBorder="1" applyAlignment="1" applyProtection="1">
      <alignment vertical="center"/>
    </xf>
    <xf numFmtId="41" fontId="4" fillId="18" borderId="263" xfId="0" applyNumberFormat="1" applyFont="1" applyFill="1" applyBorder="1" applyAlignment="1" applyProtection="1">
      <alignment vertical="center"/>
    </xf>
    <xf numFmtId="16" fontId="5" fillId="0" borderId="120" xfId="0" applyNumberFormat="1" applyFont="1" applyBorder="1" applyAlignment="1" applyProtection="1">
      <alignment vertical="center"/>
    </xf>
    <xf numFmtId="41" fontId="4" fillId="46" borderId="122" xfId="2" applyNumberFormat="1" applyFont="1" applyFill="1" applyBorder="1" applyAlignment="1" applyProtection="1">
      <alignment vertical="center"/>
    </xf>
    <xf numFmtId="0" fontId="4" fillId="16" borderId="129" xfId="0" applyFont="1" applyFill="1" applyBorder="1" applyAlignment="1" applyProtection="1">
      <alignment vertical="center"/>
    </xf>
    <xf numFmtId="0" fontId="4" fillId="16" borderId="154" xfId="0" applyFont="1" applyFill="1" applyBorder="1" applyAlignment="1" applyProtection="1">
      <alignment horizontal="left" vertical="center" indent="3"/>
    </xf>
    <xf numFmtId="41" fontId="4" fillId="16" borderId="131" xfId="2" applyNumberFormat="1" applyFont="1" applyFill="1" applyBorder="1" applyAlignment="1" applyProtection="1">
      <alignment vertical="center"/>
    </xf>
    <xf numFmtId="41" fontId="4" fillId="16" borderId="134" xfId="2" applyNumberFormat="1" applyFont="1" applyFill="1" applyBorder="1" applyAlignment="1" applyProtection="1">
      <alignment vertical="center"/>
    </xf>
    <xf numFmtId="41" fontId="4" fillId="16" borderId="290" xfId="2" applyNumberFormat="1" applyFont="1" applyFill="1" applyBorder="1" applyAlignment="1" applyProtection="1">
      <alignment vertical="center"/>
    </xf>
    <xf numFmtId="41" fontId="3" fillId="21" borderId="291" xfId="2" applyNumberFormat="1" applyFont="1" applyFill="1" applyBorder="1" applyAlignment="1" applyProtection="1">
      <alignment vertical="center"/>
    </xf>
    <xf numFmtId="0" fontId="5" fillId="0" borderId="117" xfId="0" applyFont="1" applyFill="1" applyBorder="1" applyAlignment="1" applyProtection="1">
      <alignment vertical="center"/>
    </xf>
    <xf numFmtId="0" fontId="5" fillId="0" borderId="74" xfId="0" applyFont="1" applyFill="1" applyBorder="1" applyAlignment="1" applyProtection="1">
      <alignment vertical="center"/>
    </xf>
    <xf numFmtId="41" fontId="4" fillId="43" borderId="63" xfId="2" applyNumberFormat="1" applyFont="1" applyFill="1" applyBorder="1" applyAlignment="1" applyProtection="1">
      <alignment vertical="center"/>
    </xf>
    <xf numFmtId="41" fontId="5" fillId="27" borderId="118" xfId="0" applyNumberFormat="1" applyFont="1" applyFill="1" applyBorder="1" applyAlignment="1" applyProtection="1">
      <alignment vertical="center"/>
    </xf>
    <xf numFmtId="41" fontId="5" fillId="7" borderId="292" xfId="0" applyNumberFormat="1" applyFont="1" applyFill="1" applyBorder="1" applyAlignment="1" applyProtection="1">
      <alignment vertical="center"/>
    </xf>
    <xf numFmtId="0" fontId="5" fillId="0" borderId="309" xfId="0" applyFont="1" applyFill="1" applyBorder="1" applyAlignment="1" applyProtection="1">
      <alignment vertical="center"/>
    </xf>
    <xf numFmtId="41" fontId="5" fillId="7" borderId="310" xfId="0" applyNumberFormat="1" applyFont="1" applyFill="1" applyBorder="1" applyAlignment="1" applyProtection="1">
      <alignment vertical="center"/>
    </xf>
    <xf numFmtId="0" fontId="5" fillId="0" borderId="129" xfId="0" applyFont="1" applyFill="1" applyBorder="1" applyAlignment="1" applyProtection="1">
      <alignment vertical="center"/>
    </xf>
    <xf numFmtId="0" fontId="5" fillId="0" borderId="154" xfId="0" applyFont="1" applyFill="1" applyBorder="1" applyAlignment="1" applyProtection="1">
      <alignment vertical="center"/>
    </xf>
    <xf numFmtId="41" fontId="4" fillId="43" borderId="131" xfId="2" applyNumberFormat="1" applyFont="1" applyFill="1" applyBorder="1" applyAlignment="1" applyProtection="1">
      <alignment vertical="center"/>
    </xf>
    <xf numFmtId="41" fontId="5" fillId="27" borderId="134" xfId="0" applyNumberFormat="1" applyFont="1" applyFill="1" applyBorder="1" applyAlignment="1" applyProtection="1">
      <alignment vertical="center"/>
    </xf>
    <xf numFmtId="41" fontId="5" fillId="7" borderId="290" xfId="0" applyNumberFormat="1" applyFont="1" applyFill="1" applyBorder="1" applyAlignment="1" applyProtection="1">
      <alignment vertical="center"/>
    </xf>
    <xf numFmtId="0" fontId="5" fillId="0" borderId="206" xfId="0" applyFont="1" applyFill="1" applyBorder="1" applyAlignment="1" applyProtection="1">
      <alignment vertical="center"/>
    </xf>
    <xf numFmtId="41" fontId="5" fillId="0" borderId="104" xfId="0" applyNumberFormat="1" applyFont="1" applyFill="1" applyBorder="1" applyAlignment="1" applyProtection="1">
      <alignment vertical="center"/>
    </xf>
    <xf numFmtId="41" fontId="4" fillId="13" borderId="67" xfId="2" applyNumberFormat="1" applyFont="1" applyFill="1" applyBorder="1" applyAlignment="1" applyProtection="1">
      <alignment vertical="center"/>
    </xf>
    <xf numFmtId="0" fontId="5" fillId="0" borderId="120" xfId="0" applyFont="1" applyFill="1" applyBorder="1" applyProtection="1"/>
    <xf numFmtId="0" fontId="4" fillId="0" borderId="121" xfId="0" applyFont="1" applyFill="1" applyBorder="1" applyProtection="1"/>
    <xf numFmtId="41" fontId="4" fillId="11" borderId="122" xfId="1" applyNumberFormat="1" applyFont="1" applyFill="1" applyBorder="1" applyAlignment="1" applyProtection="1"/>
    <xf numFmtId="41" fontId="5" fillId="27" borderId="294" xfId="1" applyNumberFormat="1" applyFont="1" applyFill="1" applyBorder="1" applyAlignment="1" applyProtection="1"/>
    <xf numFmtId="41" fontId="5" fillId="7" borderId="295" xfId="1" applyNumberFormat="1" applyFont="1" applyFill="1" applyBorder="1" applyAlignment="1" applyProtection="1"/>
    <xf numFmtId="0" fontId="5" fillId="0" borderId="127" xfId="0" applyFont="1" applyFill="1" applyBorder="1" applyProtection="1"/>
    <xf numFmtId="41" fontId="4" fillId="7" borderId="263" xfId="1" applyNumberFormat="1" applyFont="1" applyFill="1" applyBorder="1" applyAlignment="1" applyProtection="1"/>
    <xf numFmtId="41" fontId="9" fillId="15" borderId="125" xfId="0" applyNumberFormat="1" applyFont="1" applyFill="1" applyBorder="1" applyAlignment="1" applyProtection="1">
      <alignment vertical="center"/>
    </xf>
    <xf numFmtId="41" fontId="9" fillId="15" borderId="263" xfId="0" applyNumberFormat="1" applyFont="1" applyFill="1" applyBorder="1" applyAlignment="1" applyProtection="1">
      <alignment vertical="center"/>
    </xf>
    <xf numFmtId="0" fontId="9" fillId="15" borderId="120" xfId="0" applyFont="1" applyFill="1" applyBorder="1" applyAlignment="1" applyProtection="1">
      <alignment vertical="center"/>
    </xf>
    <xf numFmtId="0" fontId="9" fillId="15" borderId="121" xfId="0" applyFont="1" applyFill="1" applyBorder="1" applyAlignment="1" applyProtection="1">
      <alignment horizontal="left" vertical="center" indent="1"/>
    </xf>
    <xf numFmtId="41" fontId="9" fillId="53" borderId="122" xfId="2" applyNumberFormat="1" applyFont="1" applyFill="1" applyBorder="1" applyAlignment="1" applyProtection="1">
      <alignment vertical="center"/>
    </xf>
    <xf numFmtId="41" fontId="4" fillId="18" borderId="134" xfId="0" applyNumberFormat="1" applyFont="1" applyFill="1" applyBorder="1" applyAlignment="1" applyProtection="1">
      <alignment vertical="center"/>
    </xf>
    <xf numFmtId="41" fontId="4" fillId="18" borderId="290" xfId="0" applyNumberFormat="1" applyFont="1" applyFill="1" applyBorder="1" applyAlignment="1" applyProtection="1">
      <alignment vertical="center"/>
    </xf>
    <xf numFmtId="41" fontId="3" fillId="20" borderId="291" xfId="0" applyNumberFormat="1" applyFont="1" applyFill="1" applyBorder="1" applyAlignment="1" applyProtection="1">
      <alignment vertical="center"/>
    </xf>
    <xf numFmtId="0" fontId="5" fillId="0" borderId="120" xfId="0" applyFont="1" applyFill="1" applyBorder="1" applyAlignment="1" applyProtection="1">
      <alignment vertical="center"/>
    </xf>
    <xf numFmtId="0" fontId="5" fillId="0" borderId="116" xfId="0" applyFont="1" applyBorder="1" applyAlignment="1" applyProtection="1">
      <alignment vertical="center"/>
    </xf>
    <xf numFmtId="41" fontId="5" fillId="0" borderId="102" xfId="0" applyNumberFormat="1" applyFont="1" applyBorder="1" applyAlignment="1" applyProtection="1">
      <alignment vertical="center"/>
    </xf>
    <xf numFmtId="41" fontId="3" fillId="0" borderId="312" xfId="0" applyNumberFormat="1" applyFont="1" applyFill="1" applyBorder="1" applyAlignment="1" applyProtection="1">
      <alignment vertical="center"/>
      <protection locked="0"/>
    </xf>
    <xf numFmtId="41" fontId="3" fillId="0" borderId="313" xfId="0" applyNumberFormat="1" applyFont="1" applyFill="1" applyBorder="1" applyAlignment="1" applyProtection="1">
      <alignment vertical="center"/>
      <protection locked="0"/>
    </xf>
    <xf numFmtId="171" fontId="3" fillId="12" borderId="139" xfId="2" applyNumberFormat="1" applyFont="1" applyFill="1" applyBorder="1" applyAlignment="1" applyProtection="1">
      <alignment horizontal="center" vertical="center"/>
    </xf>
    <xf numFmtId="171" fontId="3" fillId="7" borderId="208" xfId="0" applyNumberFormat="1" applyFont="1" applyFill="1" applyBorder="1" applyAlignment="1" applyProtection="1">
      <alignment horizontal="center" vertical="center"/>
      <protection locked="0"/>
    </xf>
    <xf numFmtId="171" fontId="3" fillId="7" borderId="266" xfId="0" applyNumberFormat="1" applyFont="1" applyFill="1" applyBorder="1" applyAlignment="1" applyProtection="1">
      <alignment horizontal="center" vertical="center"/>
      <protection locked="0"/>
    </xf>
    <xf numFmtId="171" fontId="3" fillId="7" borderId="208" xfId="1" applyNumberFormat="1" applyFont="1" applyFill="1" applyBorder="1" applyAlignment="1" applyProtection="1">
      <alignment horizontal="center"/>
      <protection locked="0"/>
    </xf>
    <xf numFmtId="171" fontId="3" fillId="7" borderId="266" xfId="1" applyNumberFormat="1" applyFont="1" applyFill="1" applyBorder="1" applyAlignment="1" applyProtection="1">
      <alignment horizontal="center"/>
      <protection locked="0"/>
    </xf>
    <xf numFmtId="171" fontId="3" fillId="36" borderId="208" xfId="2" applyNumberFormat="1" applyFont="1" applyFill="1" applyBorder="1" applyAlignment="1" applyProtection="1">
      <alignment horizontal="center" vertical="center"/>
      <protection locked="0"/>
    </xf>
    <xf numFmtId="171" fontId="3" fillId="36" borderId="266" xfId="2" applyNumberFormat="1" applyFont="1" applyFill="1" applyBorder="1" applyAlignment="1" applyProtection="1">
      <alignment horizontal="center" vertical="center"/>
      <protection locked="0"/>
    </xf>
    <xf numFmtId="170" fontId="5" fillId="27" borderId="329" xfId="1" applyNumberFormat="1" applyFont="1" applyFill="1" applyBorder="1" applyAlignment="1" applyProtection="1"/>
    <xf numFmtId="170" fontId="5" fillId="27" borderId="330" xfId="1" applyNumberFormat="1" applyFont="1" applyFill="1" applyBorder="1" applyAlignment="1" applyProtection="1"/>
    <xf numFmtId="170" fontId="5" fillId="27" borderId="53" xfId="1" applyNumberFormat="1" applyFont="1" applyFill="1" applyBorder="1" applyAlignment="1" applyProtection="1"/>
    <xf numFmtId="170" fontId="5" fillId="27" borderId="252" xfId="1" applyNumberFormat="1" applyFont="1" applyFill="1" applyBorder="1" applyAlignment="1" applyProtection="1"/>
    <xf numFmtId="170" fontId="9" fillId="15" borderId="162" xfId="1" applyNumberFormat="1" applyFont="1" applyFill="1" applyBorder="1" applyAlignment="1" applyProtection="1"/>
    <xf numFmtId="170" fontId="9" fillId="15" borderId="126" xfId="1" applyNumberFormat="1" applyFont="1" applyFill="1" applyBorder="1" applyAlignment="1" applyProtection="1"/>
    <xf numFmtId="170" fontId="5" fillId="27" borderId="331" xfId="1" applyNumberFormat="1" applyFont="1" applyFill="1" applyBorder="1" applyAlignment="1" applyProtection="1"/>
    <xf numFmtId="170" fontId="5" fillId="27" borderId="332" xfId="1" applyNumberFormat="1" applyFont="1" applyFill="1" applyBorder="1" applyAlignment="1" applyProtection="1"/>
    <xf numFmtId="170" fontId="4" fillId="18" borderId="162" xfId="1" applyNumberFormat="1" applyFont="1" applyFill="1" applyBorder="1" applyAlignment="1" applyProtection="1"/>
    <xf numFmtId="170" fontId="4" fillId="18" borderId="126" xfId="1" applyNumberFormat="1" applyFont="1" applyFill="1" applyBorder="1" applyAlignment="1" applyProtection="1"/>
    <xf numFmtId="170" fontId="4" fillId="27" borderId="162" xfId="1" applyNumberFormat="1" applyFont="1" applyFill="1" applyBorder="1" applyAlignment="1" applyProtection="1"/>
    <xf numFmtId="170" fontId="4" fillId="27" borderId="126" xfId="1" applyNumberFormat="1" applyFont="1" applyFill="1" applyBorder="1" applyAlignment="1" applyProtection="1"/>
    <xf numFmtId="170" fontId="9" fillId="15" borderId="162" xfId="0" applyNumberFormat="1" applyFont="1" applyFill="1" applyBorder="1" applyAlignment="1">
      <alignment vertical="center"/>
    </xf>
    <xf numFmtId="170" fontId="9" fillId="15" borderId="126" xfId="0" applyNumberFormat="1" applyFont="1" applyFill="1" applyBorder="1" applyAlignment="1">
      <alignment vertical="center"/>
    </xf>
    <xf numFmtId="170" fontId="5" fillId="27" borderId="162" xfId="0" applyNumberFormat="1" applyFont="1" applyFill="1" applyBorder="1" applyAlignment="1">
      <alignment vertical="center"/>
    </xf>
    <xf numFmtId="170" fontId="5" fillId="27" borderId="126" xfId="0" applyNumberFormat="1" applyFont="1" applyFill="1" applyBorder="1" applyAlignment="1">
      <alignment vertical="center"/>
    </xf>
    <xf numFmtId="170" fontId="9" fillId="14" borderId="162" xfId="2" applyNumberFormat="1" applyFont="1" applyFill="1" applyBorder="1" applyAlignment="1" applyProtection="1">
      <alignment vertical="center"/>
    </xf>
    <xf numFmtId="170" fontId="9" fillId="14" borderId="126" xfId="2" applyNumberFormat="1" applyFont="1" applyFill="1" applyBorder="1" applyAlignment="1" applyProtection="1">
      <alignment vertical="center"/>
    </xf>
    <xf numFmtId="170" fontId="4" fillId="16" borderId="162" xfId="2" applyNumberFormat="1" applyFont="1" applyFill="1" applyBorder="1" applyAlignment="1" applyProtection="1">
      <alignment vertical="center"/>
    </xf>
    <xf numFmtId="170" fontId="4" fillId="16" borderId="126" xfId="2" applyNumberFormat="1" applyFont="1" applyFill="1" applyBorder="1" applyAlignment="1" applyProtection="1">
      <alignment vertical="center"/>
    </xf>
    <xf numFmtId="170" fontId="5" fillId="27" borderId="333" xfId="1" applyNumberFormat="1" applyFont="1" applyFill="1" applyBorder="1" applyAlignment="1" applyProtection="1"/>
    <xf numFmtId="170" fontId="4" fillId="18" borderId="165" xfId="1" applyNumberFormat="1" applyFont="1" applyFill="1" applyBorder="1" applyAlignment="1" applyProtection="1"/>
    <xf numFmtId="170" fontId="4" fillId="18" borderId="135" xfId="1" applyNumberFormat="1" applyFont="1" applyFill="1" applyBorder="1" applyAlignment="1" applyProtection="1"/>
    <xf numFmtId="170" fontId="3" fillId="20" borderId="7" xfId="1" applyNumberFormat="1" applyFont="1" applyFill="1" applyBorder="1" applyAlignment="1" applyProtection="1"/>
    <xf numFmtId="170" fontId="3" fillId="20" borderId="38" xfId="1" applyNumberFormat="1" applyFont="1" applyFill="1" applyBorder="1" applyAlignment="1" applyProtection="1"/>
    <xf numFmtId="170" fontId="5" fillId="27" borderId="322" xfId="1" applyNumberFormat="1" applyFont="1" applyFill="1" applyBorder="1" applyAlignment="1" applyProtection="1"/>
    <xf numFmtId="170" fontId="5" fillId="27" borderId="323" xfId="1" applyNumberFormat="1" applyFont="1" applyFill="1" applyBorder="1" applyAlignment="1" applyProtection="1"/>
    <xf numFmtId="170" fontId="5" fillId="27" borderId="334" xfId="1" applyNumberFormat="1" applyFont="1" applyFill="1" applyBorder="1" applyAlignment="1" applyProtection="1"/>
    <xf numFmtId="170" fontId="5" fillId="27" borderId="335" xfId="1" applyNumberFormat="1" applyFont="1" applyFill="1" applyBorder="1" applyAlignment="1" applyProtection="1"/>
    <xf numFmtId="0" fontId="43" fillId="66" borderId="0" xfId="0" applyFont="1" applyFill="1" applyAlignment="1">
      <alignment horizontal="center" vertical="top" wrapText="1"/>
    </xf>
    <xf numFmtId="0" fontId="44" fillId="0" borderId="336" xfId="0" applyFont="1" applyBorder="1" applyAlignment="1">
      <alignment horizontal="center" vertical="top" wrapText="1"/>
    </xf>
    <xf numFmtId="0" fontId="44" fillId="0" borderId="336" xfId="0" applyFont="1" applyBorder="1" applyAlignment="1">
      <alignment horizontal="left" vertical="top" wrapText="1"/>
    </xf>
    <xf numFmtId="3" fontId="44" fillId="0" borderId="336" xfId="0" applyNumberFormat="1" applyFont="1" applyBorder="1" applyAlignment="1">
      <alignment horizontal="right" vertical="top" wrapText="1"/>
    </xf>
    <xf numFmtId="0" fontId="45" fillId="0" borderId="336" xfId="0" applyFont="1" applyBorder="1" applyAlignment="1">
      <alignment horizontal="center" vertical="top" wrapText="1"/>
    </xf>
    <xf numFmtId="0" fontId="45" fillId="0" borderId="336" xfId="0" applyFont="1" applyBorder="1" applyAlignment="1">
      <alignment horizontal="left" vertical="top" wrapText="1"/>
    </xf>
    <xf numFmtId="3" fontId="45" fillId="0" borderId="336" xfId="0" applyNumberFormat="1" applyFont="1" applyBorder="1" applyAlignment="1">
      <alignment horizontal="right" vertical="top" wrapText="1"/>
    </xf>
    <xf numFmtId="167" fontId="3" fillId="24" borderId="145" xfId="0" applyNumberFormat="1" applyFont="1" applyFill="1" applyBorder="1" applyAlignment="1">
      <alignment horizontal="center" vertical="center"/>
    </xf>
    <xf numFmtId="167" fontId="3" fillId="24" borderId="114" xfId="0" applyNumberFormat="1" applyFont="1" applyFill="1" applyBorder="1" applyAlignment="1">
      <alignment horizontal="center" vertical="center"/>
    </xf>
    <xf numFmtId="0" fontId="37" fillId="19" borderId="110" xfId="0" applyFont="1" applyFill="1" applyBorder="1" applyAlignment="1">
      <alignment horizontal="center" vertical="center"/>
    </xf>
    <xf numFmtId="0" fontId="37" fillId="19" borderId="111" xfId="0" applyFont="1" applyFill="1" applyBorder="1" applyAlignment="1">
      <alignment horizontal="center" vertical="center"/>
    </xf>
    <xf numFmtId="0" fontId="37" fillId="19" borderId="116" xfId="0" applyFont="1" applyFill="1" applyBorder="1" applyAlignment="1">
      <alignment horizontal="center" vertical="center"/>
    </xf>
    <xf numFmtId="0" fontId="37" fillId="19" borderId="28" xfId="0" applyFont="1" applyFill="1" applyBorder="1" applyAlignment="1">
      <alignment horizontal="center" vertical="center"/>
    </xf>
    <xf numFmtId="0" fontId="15" fillId="35" borderId="128" xfId="0" applyFont="1" applyFill="1" applyBorder="1" applyAlignment="1">
      <alignment horizontal="left" vertical="center"/>
    </xf>
    <xf numFmtId="0" fontId="15" fillId="35" borderId="127" xfId="0" applyFont="1" applyFill="1" applyBorder="1" applyAlignment="1">
      <alignment horizontal="left" vertical="center"/>
    </xf>
    <xf numFmtId="0" fontId="15" fillId="21" borderId="137" xfId="0" applyFont="1" applyFill="1" applyBorder="1" applyAlignment="1">
      <alignment horizontal="left" vertical="center"/>
    </xf>
    <xf numFmtId="0" fontId="15" fillId="21" borderId="138" xfId="0" applyFont="1" applyFill="1" applyBorder="1" applyAlignment="1">
      <alignment horizontal="left" vertical="center"/>
    </xf>
    <xf numFmtId="0" fontId="15" fillId="21" borderId="128" xfId="0" applyFont="1" applyFill="1" applyBorder="1" applyAlignment="1">
      <alignment horizontal="left" vertical="center"/>
    </xf>
    <xf numFmtId="0" fontId="15" fillId="21" borderId="127" xfId="0" applyFont="1" applyFill="1" applyBorder="1" applyAlignment="1">
      <alignment horizontal="left" vertical="center"/>
    </xf>
    <xf numFmtId="0" fontId="15" fillId="16" borderId="127" xfId="0" applyFont="1" applyFill="1" applyBorder="1" applyAlignment="1">
      <alignment horizontal="left" vertical="center"/>
    </xf>
    <xf numFmtId="0" fontId="15" fillId="41" borderId="127" xfId="0" applyFont="1" applyFill="1" applyBorder="1" applyAlignment="1">
      <alignment horizontal="left" vertical="center"/>
    </xf>
    <xf numFmtId="0" fontId="15" fillId="21" borderId="142" xfId="0" applyFont="1" applyFill="1" applyBorder="1" applyAlignment="1">
      <alignment horizontal="left" vertical="center"/>
    </xf>
    <xf numFmtId="167" fontId="3" fillId="24" borderId="113" xfId="0" applyNumberFormat="1" applyFont="1" applyFill="1" applyBorder="1" applyAlignment="1">
      <alignment horizontal="center" vertical="center"/>
    </xf>
    <xf numFmtId="166" fontId="15" fillId="21" borderId="167" xfId="0" applyNumberFormat="1" applyFont="1" applyFill="1" applyBorder="1" applyAlignment="1" applyProtection="1">
      <alignment horizontal="left" vertical="center" wrapText="1"/>
    </xf>
    <xf numFmtId="166" fontId="15" fillId="21" borderId="15" xfId="0" applyNumberFormat="1" applyFont="1" applyFill="1" applyBorder="1" applyAlignment="1" applyProtection="1">
      <alignment horizontal="left" vertical="center" wrapText="1"/>
    </xf>
    <xf numFmtId="166" fontId="15" fillId="21" borderId="9" xfId="0" applyNumberFormat="1" applyFont="1" applyFill="1" applyBorder="1" applyAlignment="1" applyProtection="1">
      <alignment horizontal="left" vertical="center" wrapText="1"/>
    </xf>
    <xf numFmtId="0" fontId="15" fillId="42" borderId="138" xfId="0" applyFont="1" applyFill="1" applyBorder="1" applyAlignment="1" applyProtection="1">
      <alignment horizontal="left" vertical="center"/>
    </xf>
    <xf numFmtId="0" fontId="15" fillId="42" borderId="172" xfId="0" applyFont="1" applyFill="1" applyBorder="1" applyAlignment="1" applyProtection="1">
      <alignment horizontal="left" vertical="center"/>
    </xf>
    <xf numFmtId="0" fontId="15" fillId="42" borderId="171" xfId="0" applyFont="1" applyFill="1" applyBorder="1" applyAlignment="1" applyProtection="1">
      <alignment horizontal="left" vertical="center"/>
    </xf>
    <xf numFmtId="166" fontId="4" fillId="0" borderId="9" xfId="0" applyNumberFormat="1" applyFont="1" applyFill="1" applyBorder="1" applyAlignment="1" applyProtection="1">
      <alignment horizontal="right" vertical="center" wrapText="1"/>
    </xf>
    <xf numFmtId="166" fontId="4" fillId="0" borderId="15" xfId="0" applyNumberFormat="1" applyFont="1" applyFill="1" applyBorder="1" applyAlignment="1" applyProtection="1">
      <alignment horizontal="right" vertical="center" wrapText="1"/>
    </xf>
    <xf numFmtId="166" fontId="4" fillId="0" borderId="167" xfId="0" applyNumberFormat="1" applyFont="1" applyFill="1" applyBorder="1" applyAlignment="1" applyProtection="1">
      <alignment horizontal="right" vertical="center" wrapText="1"/>
    </xf>
    <xf numFmtId="166" fontId="37" fillId="19" borderId="110" xfId="0" applyNumberFormat="1" applyFont="1" applyFill="1" applyBorder="1" applyAlignment="1" applyProtection="1">
      <alignment horizontal="center" vertical="center" wrapText="1"/>
    </xf>
    <xf numFmtId="166" fontId="37" fillId="19" borderId="111" xfId="0" applyNumberFormat="1" applyFont="1" applyFill="1" applyBorder="1" applyAlignment="1" applyProtection="1">
      <alignment horizontal="center" vertical="center" wrapText="1"/>
    </xf>
    <xf numFmtId="166" fontId="37" fillId="19" borderId="116" xfId="0" applyNumberFormat="1" applyFont="1" applyFill="1" applyBorder="1" applyAlignment="1" applyProtection="1">
      <alignment horizontal="center" vertical="center" wrapText="1"/>
    </xf>
    <xf numFmtId="166" fontId="37" fillId="19" borderId="28" xfId="0" applyNumberFormat="1" applyFont="1" applyFill="1" applyBorder="1" applyAlignment="1" applyProtection="1">
      <alignment horizontal="center" vertical="center" wrapText="1"/>
    </xf>
    <xf numFmtId="38" fontId="3" fillId="10" borderId="112" xfId="0" applyNumberFormat="1" applyFont="1" applyFill="1" applyBorder="1" applyAlignment="1" applyProtection="1">
      <alignment horizontal="center" vertical="center" wrapText="1"/>
    </xf>
    <xf numFmtId="38" fontId="3" fillId="10" borderId="14" xfId="0" applyNumberFormat="1" applyFont="1" applyFill="1" applyBorder="1" applyAlignment="1" applyProtection="1">
      <alignment horizontal="center" vertical="center" wrapText="1"/>
    </xf>
    <xf numFmtId="166" fontId="37" fillId="19" borderId="160" xfId="0" applyNumberFormat="1" applyFont="1" applyFill="1" applyBorder="1" applyAlignment="1" applyProtection="1">
      <alignment horizontal="center" vertical="center" wrapText="1"/>
    </xf>
    <xf numFmtId="166" fontId="37" fillId="19" borderId="13" xfId="0" applyNumberFormat="1" applyFont="1" applyFill="1" applyBorder="1" applyAlignment="1" applyProtection="1">
      <alignment horizontal="center" vertical="center" wrapText="1"/>
    </xf>
    <xf numFmtId="0" fontId="4" fillId="29" borderId="197" xfId="0" applyFont="1" applyFill="1" applyBorder="1" applyAlignment="1">
      <alignment horizontal="center" vertical="center" wrapText="1"/>
    </xf>
    <xf numFmtId="0" fontId="4" fillId="29" borderId="199" xfId="0" applyFont="1" applyFill="1" applyBorder="1" applyAlignment="1">
      <alignment horizontal="center" vertical="center" wrapText="1"/>
    </xf>
    <xf numFmtId="0" fontId="36" fillId="21" borderId="171" xfId="0" applyFont="1" applyFill="1" applyBorder="1" applyAlignment="1">
      <alignment horizontal="left" vertical="center" wrapText="1" indent="8"/>
    </xf>
    <xf numFmtId="0" fontId="36" fillId="21" borderId="172" xfId="0" applyFont="1" applyFill="1" applyBorder="1" applyAlignment="1">
      <alignment horizontal="left" vertical="center" wrapText="1" indent="8"/>
    </xf>
    <xf numFmtId="0" fontId="36" fillId="8" borderId="206" xfId="5" applyFont="1" applyFill="1" applyBorder="1" applyAlignment="1">
      <alignment horizontal="left" vertical="center" wrapText="1" indent="8"/>
    </xf>
    <xf numFmtId="0" fontId="36" fillId="8" borderId="21" xfId="5" applyFont="1" applyFill="1" applyBorder="1" applyAlignment="1">
      <alignment horizontal="left" vertical="center" wrapText="1" indent="8"/>
    </xf>
    <xf numFmtId="0" fontId="4" fillId="4" borderId="193" xfId="0" applyFont="1" applyFill="1" applyBorder="1" applyAlignment="1">
      <alignment horizontal="center" vertical="center" wrapText="1"/>
    </xf>
    <xf numFmtId="0" fontId="4" fillId="4" borderId="194" xfId="0" applyFont="1" applyFill="1" applyBorder="1" applyAlignment="1">
      <alignment horizontal="center" vertical="center" wrapText="1"/>
    </xf>
    <xf numFmtId="0" fontId="4" fillId="4" borderId="195" xfId="0" applyFont="1" applyFill="1" applyBorder="1" applyAlignment="1">
      <alignment horizontal="center" vertical="center" wrapText="1"/>
    </xf>
    <xf numFmtId="0" fontId="4" fillId="22" borderId="196" xfId="0" applyFont="1" applyFill="1" applyBorder="1" applyAlignment="1">
      <alignment horizontal="center" vertical="center" wrapText="1"/>
    </xf>
    <xf numFmtId="0" fontId="4" fillId="22" borderId="197" xfId="0" applyFont="1" applyFill="1" applyBorder="1" applyAlignment="1">
      <alignment horizontal="center" vertical="center" wrapText="1"/>
    </xf>
    <xf numFmtId="0" fontId="4" fillId="29" borderId="196" xfId="0" applyFont="1" applyFill="1" applyBorder="1" applyAlignment="1">
      <alignment horizontal="center" vertical="center" wrapText="1"/>
    </xf>
    <xf numFmtId="49" fontId="4" fillId="34" borderId="94" xfId="0" applyNumberFormat="1" applyFont="1" applyFill="1" applyBorder="1" applyAlignment="1">
      <alignment horizontal="center" vertical="center" textRotation="45" wrapText="1"/>
    </xf>
    <xf numFmtId="49" fontId="4" fillId="34" borderId="167" xfId="0" applyNumberFormat="1" applyFont="1" applyFill="1" applyBorder="1" applyAlignment="1">
      <alignment horizontal="center" vertical="center" textRotation="45" wrapText="1"/>
    </xf>
    <xf numFmtId="0" fontId="15" fillId="35" borderId="192" xfId="0" applyFont="1" applyFill="1" applyBorder="1" applyAlignment="1">
      <alignment horizontal="center" vertical="center" wrapText="1"/>
    </xf>
    <xf numFmtId="0" fontId="15" fillId="35" borderId="15" xfId="0" applyFont="1" applyFill="1" applyBorder="1" applyAlignment="1">
      <alignment horizontal="center" vertical="center" wrapText="1"/>
    </xf>
    <xf numFmtId="0" fontId="4" fillId="22" borderId="198" xfId="0" applyFont="1" applyFill="1" applyBorder="1" applyAlignment="1">
      <alignment horizontal="center" vertical="center" wrapText="1"/>
    </xf>
    <xf numFmtId="3" fontId="35" fillId="20" borderId="137" xfId="0" applyNumberFormat="1" applyFont="1" applyFill="1" applyBorder="1" applyAlignment="1">
      <alignment horizontal="center" vertical="center"/>
    </xf>
    <xf numFmtId="3" fontId="35" fillId="20" borderId="139" xfId="0" applyNumberFormat="1" applyFont="1" applyFill="1" applyBorder="1" applyAlignment="1">
      <alignment horizontal="center" vertical="center"/>
    </xf>
    <xf numFmtId="3" fontId="3" fillId="33" borderId="167" xfId="0" applyNumberFormat="1" applyFont="1" applyFill="1" applyBorder="1" applyAlignment="1">
      <alignment horizontal="left" vertical="center"/>
    </xf>
    <xf numFmtId="3" fontId="3" fillId="33" borderId="15" xfId="0" applyNumberFormat="1" applyFont="1" applyFill="1" applyBorder="1" applyAlignment="1">
      <alignment horizontal="left" vertical="center"/>
    </xf>
    <xf numFmtId="0" fontId="9" fillId="32" borderId="120" xfId="0" applyFont="1" applyFill="1" applyBorder="1" applyAlignment="1">
      <alignment horizontal="left" vertical="center"/>
    </xf>
    <xf numFmtId="0" fontId="9" fillId="32" borderId="121" xfId="0" applyFont="1" applyFill="1" applyBorder="1" applyAlignment="1">
      <alignment horizontal="left" vertical="center"/>
    </xf>
    <xf numFmtId="3" fontId="10" fillId="29" borderId="197" xfId="0" applyNumberFormat="1" applyFont="1" applyFill="1" applyBorder="1" applyAlignment="1">
      <alignment horizontal="center" vertical="center" wrapText="1"/>
    </xf>
    <xf numFmtId="3" fontId="10" fillId="29" borderId="199" xfId="0" applyNumberFormat="1" applyFont="1" applyFill="1" applyBorder="1" applyAlignment="1">
      <alignment horizontal="center" vertical="center" wrapText="1"/>
    </xf>
    <xf numFmtId="49" fontId="16" fillId="34" borderId="94" xfId="0" applyNumberFormat="1" applyFont="1" applyFill="1" applyBorder="1" applyAlignment="1">
      <alignment horizontal="center" vertical="center" textRotation="60" wrapText="1"/>
    </xf>
    <xf numFmtId="49" fontId="16" fillId="34" borderId="167" xfId="0" applyNumberFormat="1" applyFont="1" applyFill="1" applyBorder="1" applyAlignment="1">
      <alignment horizontal="center" vertical="center" textRotation="60" wrapText="1"/>
    </xf>
    <xf numFmtId="3" fontId="10" fillId="4" borderId="193" xfId="0" applyNumberFormat="1" applyFont="1" applyFill="1" applyBorder="1" applyAlignment="1">
      <alignment horizontal="center" vertical="center" wrapText="1"/>
    </xf>
    <xf numFmtId="3" fontId="10" fillId="4" borderId="194" xfId="0" applyNumberFormat="1" applyFont="1" applyFill="1" applyBorder="1" applyAlignment="1">
      <alignment horizontal="center" vertical="center" wrapText="1"/>
    </xf>
    <xf numFmtId="3" fontId="10" fillId="4" borderId="195" xfId="0" applyNumberFormat="1" applyFont="1" applyFill="1" applyBorder="1" applyAlignment="1">
      <alignment horizontal="center" vertical="center" wrapText="1"/>
    </xf>
    <xf numFmtId="3" fontId="10" fillId="22" borderId="196" xfId="0" applyNumberFormat="1" applyFont="1" applyFill="1" applyBorder="1" applyAlignment="1">
      <alignment horizontal="center" vertical="center" wrapText="1"/>
    </xf>
    <xf numFmtId="3" fontId="10" fillId="22" borderId="197" xfId="0" applyNumberFormat="1" applyFont="1" applyFill="1" applyBorder="1" applyAlignment="1">
      <alignment horizontal="center" vertical="center" wrapText="1"/>
    </xf>
    <xf numFmtId="3" fontId="10" fillId="29" borderId="196" xfId="0" applyNumberFormat="1" applyFont="1" applyFill="1" applyBorder="1" applyAlignment="1">
      <alignment horizontal="center" vertical="center" wrapText="1"/>
    </xf>
    <xf numFmtId="3" fontId="10" fillId="22" borderId="198" xfId="0" applyNumberFormat="1" applyFont="1" applyFill="1" applyBorder="1" applyAlignment="1">
      <alignment horizontal="center" vertical="center" wrapText="1"/>
    </xf>
    <xf numFmtId="167" fontId="3" fillId="29" borderId="222" xfId="0" applyNumberFormat="1" applyFont="1" applyFill="1" applyBorder="1" applyAlignment="1" applyProtection="1">
      <alignment horizontal="center" vertical="center" wrapText="1"/>
    </xf>
    <xf numFmtId="167" fontId="3" fillId="29" borderId="225" xfId="0" applyNumberFormat="1" applyFont="1" applyFill="1" applyBorder="1" applyAlignment="1" applyProtection="1">
      <alignment horizontal="center" vertical="center" wrapText="1"/>
    </xf>
    <xf numFmtId="0" fontId="15" fillId="35" borderId="220" xfId="0" applyFont="1" applyFill="1" applyBorder="1" applyAlignment="1" applyProtection="1">
      <alignment horizontal="center" vertical="center" wrapText="1"/>
    </xf>
    <xf numFmtId="0" fontId="15" fillId="35" borderId="221" xfId="0" applyFont="1" applyFill="1" applyBorder="1" applyAlignment="1" applyProtection="1">
      <alignment horizontal="center" vertical="center" wrapText="1"/>
    </xf>
    <xf numFmtId="0" fontId="15" fillId="35" borderId="226" xfId="0" applyFont="1" applyFill="1" applyBorder="1" applyAlignment="1" applyProtection="1">
      <alignment horizontal="center" vertical="center" wrapText="1"/>
    </xf>
    <xf numFmtId="0" fontId="15" fillId="35" borderId="33" xfId="0" applyFont="1" applyFill="1" applyBorder="1" applyAlignment="1" applyProtection="1">
      <alignment horizontal="center" vertical="center" wrapText="1"/>
    </xf>
    <xf numFmtId="0" fontId="15" fillId="19" borderId="238" xfId="0" applyFont="1" applyFill="1" applyBorder="1" applyAlignment="1" applyProtection="1">
      <alignment horizontal="left"/>
    </xf>
    <xf numFmtId="0" fontId="15" fillId="19" borderId="239" xfId="0" applyFont="1" applyFill="1" applyBorder="1" applyAlignment="1" applyProtection="1">
      <alignment horizontal="left"/>
    </xf>
    <xf numFmtId="0" fontId="3" fillId="10" borderId="222" xfId="0" applyFont="1" applyFill="1" applyBorder="1" applyAlignment="1" applyProtection="1">
      <alignment horizontal="center" vertical="center" wrapText="1"/>
    </xf>
    <xf numFmtId="0" fontId="3" fillId="10" borderId="223" xfId="0" applyFont="1" applyFill="1" applyBorder="1" applyAlignment="1" applyProtection="1">
      <alignment horizontal="center" vertical="center" wrapText="1"/>
    </xf>
    <xf numFmtId="0" fontId="3" fillId="10" borderId="224" xfId="0" applyFont="1" applyFill="1" applyBorder="1" applyAlignment="1" applyProtection="1">
      <alignment horizontal="center" vertical="center" wrapText="1"/>
    </xf>
    <xf numFmtId="167" fontId="3" fillId="22" borderId="222" xfId="0" applyNumberFormat="1" applyFont="1" applyFill="1" applyBorder="1" applyAlignment="1" applyProtection="1">
      <alignment horizontal="center" vertical="center" wrapText="1"/>
    </xf>
    <xf numFmtId="167" fontId="3" fillId="22" borderId="224" xfId="0" applyNumberFormat="1" applyFont="1" applyFill="1" applyBorder="1" applyAlignment="1" applyProtection="1">
      <alignment horizontal="center" vertical="center" wrapText="1"/>
    </xf>
    <xf numFmtId="41" fontId="3" fillId="29" borderId="260" xfId="0" applyNumberFormat="1" applyFont="1" applyFill="1" applyBorder="1" applyAlignment="1">
      <alignment horizontal="center" vertical="center" wrapText="1"/>
    </xf>
    <xf numFmtId="41" fontId="3" fillId="29" borderId="261" xfId="0" applyNumberFormat="1" applyFont="1" applyFill="1" applyBorder="1" applyAlignment="1">
      <alignment horizontal="center" vertical="center" wrapText="1"/>
    </xf>
    <xf numFmtId="0" fontId="15" fillId="35" borderId="258" xfId="4" applyFont="1" applyFill="1" applyBorder="1" applyAlignment="1">
      <alignment horizontal="center" vertical="center"/>
    </xf>
    <xf numFmtId="0" fontId="15" fillId="35" borderId="32" xfId="4" applyFont="1" applyFill="1" applyBorder="1" applyAlignment="1">
      <alignment horizontal="center" vertical="center"/>
    </xf>
    <xf numFmtId="0" fontId="3" fillId="34" borderId="257" xfId="4" applyFont="1" applyFill="1" applyBorder="1" applyAlignment="1">
      <alignment horizontal="center" vertical="center" textRotation="45"/>
    </xf>
    <xf numFmtId="0" fontId="3" fillId="34" borderId="262" xfId="4" applyFont="1" applyFill="1" applyBorder="1" applyAlignment="1">
      <alignment horizontal="center" vertical="center" textRotation="45"/>
    </xf>
    <xf numFmtId="41" fontId="3" fillId="10" borderId="112" xfId="4" applyNumberFormat="1" applyFont="1" applyFill="1" applyBorder="1" applyAlignment="1">
      <alignment horizontal="center" vertical="center" wrapText="1"/>
    </xf>
    <xf numFmtId="41" fontId="3" fillId="10" borderId="14" xfId="4" applyNumberFormat="1" applyFont="1" applyFill="1" applyBorder="1" applyAlignment="1">
      <alignment horizontal="center" vertical="center"/>
    </xf>
    <xf numFmtId="41" fontId="3" fillId="22" borderId="259" xfId="0" applyNumberFormat="1" applyFont="1" applyFill="1" applyBorder="1" applyAlignment="1">
      <alignment horizontal="center" vertical="center" wrapText="1"/>
    </xf>
    <xf numFmtId="41" fontId="3" fillId="22" borderId="260" xfId="0" applyNumberFormat="1" applyFont="1" applyFill="1" applyBorder="1" applyAlignment="1">
      <alignment horizontal="center" vertical="center" wrapText="1"/>
    </xf>
    <xf numFmtId="41" fontId="3" fillId="29" borderId="270" xfId="0" applyNumberFormat="1" applyFont="1" applyFill="1" applyBorder="1" applyAlignment="1">
      <alignment horizontal="center" vertical="center" wrapText="1"/>
    </xf>
    <xf numFmtId="41" fontId="3" fillId="29" borderId="271" xfId="0" applyNumberFormat="1" applyFont="1" applyFill="1" applyBorder="1" applyAlignment="1">
      <alignment horizontal="center" vertical="center" wrapText="1"/>
    </xf>
    <xf numFmtId="41" fontId="3" fillId="10" borderId="112" xfId="0" applyNumberFormat="1" applyFont="1" applyFill="1" applyBorder="1" applyAlignment="1">
      <alignment horizontal="center" vertical="center" wrapText="1"/>
    </xf>
    <xf numFmtId="41" fontId="3" fillId="10" borderId="14" xfId="0" applyNumberFormat="1" applyFont="1" applyFill="1" applyBorder="1" applyAlignment="1">
      <alignment horizontal="center" vertical="center"/>
    </xf>
    <xf numFmtId="0" fontId="15" fillId="35" borderId="258" xfId="0" applyFont="1" applyFill="1" applyBorder="1" applyAlignment="1">
      <alignment horizontal="center" vertical="center"/>
    </xf>
    <xf numFmtId="0" fontId="15" fillId="35" borderId="32" xfId="0" applyFont="1" applyFill="1" applyBorder="1" applyAlignment="1">
      <alignment horizontal="center" vertical="center"/>
    </xf>
    <xf numFmtId="0" fontId="3" fillId="34" borderId="257" xfId="0" applyFont="1" applyFill="1" applyBorder="1" applyAlignment="1">
      <alignment horizontal="center" vertical="center" textRotation="60"/>
    </xf>
    <xf numFmtId="0" fontId="3" fillId="34" borderId="262" xfId="0" applyFont="1" applyFill="1" applyBorder="1" applyAlignment="1">
      <alignment horizontal="center" vertical="center" textRotation="60"/>
    </xf>
    <xf numFmtId="165" fontId="5" fillId="0" borderId="307" xfId="1" applyNumberFormat="1" applyFont="1" applyFill="1" applyBorder="1" applyAlignment="1" applyProtection="1">
      <alignment horizontal="left"/>
    </xf>
    <xf numFmtId="0" fontId="15" fillId="20" borderId="112" xfId="0" applyFont="1" applyFill="1" applyBorder="1" applyAlignment="1">
      <alignment horizontal="center" vertical="center"/>
    </xf>
    <xf numFmtId="0" fontId="15" fillId="20" borderId="11" xfId="0" applyFont="1" applyFill="1" applyBorder="1" applyAlignment="1">
      <alignment horizontal="center" vertical="center"/>
    </xf>
    <xf numFmtId="0" fontId="15" fillId="20" borderId="14" xfId="0" applyFont="1" applyFill="1" applyBorder="1" applyAlignment="1">
      <alignment horizontal="center" vertical="center"/>
    </xf>
    <xf numFmtId="0" fontId="4" fillId="20" borderId="246" xfId="0" applyFont="1" applyFill="1" applyBorder="1" applyAlignment="1">
      <alignment horizontal="center" vertical="center" textRotation="60"/>
    </xf>
    <xf numFmtId="0" fontId="4" fillId="20" borderId="287" xfId="0" applyFont="1" applyFill="1" applyBorder="1" applyAlignment="1">
      <alignment horizontal="center" vertical="center" textRotation="60"/>
    </xf>
    <xf numFmtId="0" fontId="4" fillId="20" borderId="247" xfId="0" applyFont="1" applyFill="1" applyBorder="1" applyAlignment="1">
      <alignment horizontal="center" vertical="center" textRotation="60"/>
    </xf>
    <xf numFmtId="0" fontId="3" fillId="20" borderId="171" xfId="0" applyFont="1" applyFill="1" applyBorder="1" applyAlignment="1">
      <alignment horizontal="center"/>
    </xf>
    <xf numFmtId="0" fontId="3" fillId="20" borderId="172" xfId="0" applyFont="1" applyFill="1" applyBorder="1" applyAlignment="1">
      <alignment horizontal="center"/>
    </xf>
    <xf numFmtId="0" fontId="3" fillId="20" borderId="206" xfId="0" applyFont="1" applyFill="1" applyBorder="1" applyAlignment="1">
      <alignment horizontal="left" indent="10"/>
    </xf>
    <xf numFmtId="0" fontId="3" fillId="20" borderId="16" xfId="0" applyFont="1" applyFill="1" applyBorder="1" applyAlignment="1">
      <alignment horizontal="left" indent="10"/>
    </xf>
    <xf numFmtId="41" fontId="4" fillId="4" borderId="112" xfId="0" applyNumberFormat="1" applyFont="1" applyFill="1" applyBorder="1" applyAlignment="1">
      <alignment horizontal="center" vertical="center" wrapText="1"/>
    </xf>
    <xf numFmtId="41" fontId="4" fillId="4" borderId="11" xfId="0" applyNumberFormat="1" applyFont="1" applyFill="1" applyBorder="1" applyAlignment="1">
      <alignment horizontal="center" vertical="center" wrapText="1"/>
    </xf>
    <xf numFmtId="41" fontId="4" fillId="4" borderId="14" xfId="0" applyNumberFormat="1" applyFont="1" applyFill="1" applyBorder="1" applyAlignment="1">
      <alignment horizontal="center" vertical="center"/>
    </xf>
    <xf numFmtId="41" fontId="4" fillId="22" borderId="259" xfId="0" applyNumberFormat="1" applyFont="1" applyFill="1" applyBorder="1" applyAlignment="1">
      <alignment horizontal="center" vertical="center" wrapText="1"/>
    </xf>
    <xf numFmtId="41" fontId="4" fillId="22" borderId="260" xfId="0" applyNumberFormat="1" applyFont="1" applyFill="1" applyBorder="1" applyAlignment="1">
      <alignment horizontal="center" vertical="center" wrapText="1"/>
    </xf>
    <xf numFmtId="41" fontId="4" fillId="22" borderId="245" xfId="0" applyNumberFormat="1" applyFont="1" applyFill="1" applyBorder="1" applyAlignment="1">
      <alignment horizontal="center" vertical="center" wrapText="1"/>
    </xf>
    <xf numFmtId="41" fontId="4" fillId="22" borderId="281" xfId="0" applyNumberFormat="1" applyFont="1" applyFill="1" applyBorder="1" applyAlignment="1">
      <alignment horizontal="center" vertical="center" wrapText="1"/>
    </xf>
    <xf numFmtId="41" fontId="4" fillId="29" borderId="260" xfId="0" applyNumberFormat="1" applyFont="1" applyFill="1" applyBorder="1" applyAlignment="1">
      <alignment horizontal="center" vertical="center" wrapText="1"/>
    </xf>
    <xf numFmtId="41" fontId="4" fillId="29" borderId="261" xfId="0" applyNumberFormat="1" applyFont="1" applyFill="1" applyBorder="1" applyAlignment="1">
      <alignment horizontal="center" vertical="center" wrapText="1"/>
    </xf>
    <xf numFmtId="41" fontId="4" fillId="29" borderId="281" xfId="0" applyNumberFormat="1" applyFont="1" applyFill="1" applyBorder="1" applyAlignment="1">
      <alignment horizontal="center" vertical="center" wrapText="1"/>
    </xf>
    <xf numFmtId="41" fontId="4" fillId="29" borderId="124" xfId="0" applyNumberFormat="1" applyFont="1" applyFill="1" applyBorder="1" applyAlignment="1">
      <alignment horizontal="center" vertical="center" wrapText="1"/>
    </xf>
    <xf numFmtId="165" fontId="4" fillId="34" borderId="301" xfId="1" applyNumberFormat="1" applyFont="1" applyFill="1" applyBorder="1" applyAlignment="1" applyProtection="1">
      <alignment horizontal="center" vertical="center"/>
    </xf>
    <xf numFmtId="165" fontId="4" fillId="34" borderId="41" xfId="1" applyNumberFormat="1" applyFont="1" applyFill="1" applyBorder="1" applyAlignment="1" applyProtection="1">
      <alignment horizontal="center" vertical="center"/>
    </xf>
    <xf numFmtId="0" fontId="3" fillId="48" borderId="171" xfId="0" applyFont="1" applyFill="1" applyBorder="1" applyAlignment="1" applyProtection="1">
      <alignment horizontal="left" vertical="center" indent="10"/>
    </xf>
    <xf numFmtId="0" fontId="3" fillId="48" borderId="142" xfId="0" applyFont="1" applyFill="1" applyBorder="1" applyAlignment="1" applyProtection="1">
      <alignment horizontal="left" vertical="center" indent="10"/>
    </xf>
    <xf numFmtId="0" fontId="3" fillId="21" borderId="206" xfId="0" applyFont="1" applyFill="1" applyBorder="1" applyAlignment="1" applyProtection="1">
      <alignment horizontal="left" vertical="center" indent="10"/>
    </xf>
    <xf numFmtId="0" fontId="3" fillId="21" borderId="16" xfId="0" applyFont="1" applyFill="1" applyBorder="1" applyAlignment="1" applyProtection="1">
      <alignment horizontal="left" vertical="center" indent="10"/>
    </xf>
    <xf numFmtId="41" fontId="4" fillId="10" borderId="112" xfId="0" applyNumberFormat="1" applyFont="1" applyFill="1" applyBorder="1" applyAlignment="1" applyProtection="1">
      <alignment horizontal="center" vertical="center" wrapText="1"/>
    </xf>
    <xf numFmtId="41" fontId="4" fillId="10" borderId="14" xfId="0" applyNumberFormat="1" applyFont="1" applyFill="1" applyBorder="1" applyAlignment="1" applyProtection="1">
      <alignment horizontal="center" vertical="center" wrapText="1"/>
    </xf>
    <xf numFmtId="0" fontId="15" fillId="35" borderId="314" xfId="0" applyFont="1" applyFill="1" applyBorder="1" applyAlignment="1" applyProtection="1">
      <alignment horizontal="center" vertical="center"/>
    </xf>
    <xf numFmtId="0" fontId="15" fillId="35" borderId="30" xfId="0" applyFont="1" applyFill="1" applyBorder="1" applyAlignment="1" applyProtection="1">
      <alignment horizontal="center" vertical="center"/>
    </xf>
    <xf numFmtId="0" fontId="4" fillId="34" borderId="257" xfId="0" applyFont="1" applyFill="1" applyBorder="1" applyAlignment="1" applyProtection="1">
      <alignment horizontal="center" vertical="center" textRotation="45"/>
    </xf>
    <xf numFmtId="0" fontId="4" fillId="34" borderId="262" xfId="0" applyFont="1" applyFill="1" applyBorder="1" applyAlignment="1" applyProtection="1">
      <alignment horizontal="center" vertical="center" textRotation="45"/>
    </xf>
    <xf numFmtId="41" fontId="4" fillId="29" borderId="316" xfId="0" applyNumberFormat="1" applyFont="1" applyFill="1" applyBorder="1" applyAlignment="1" applyProtection="1">
      <alignment horizontal="center" vertical="center" wrapText="1"/>
    </xf>
    <xf numFmtId="41" fontId="4" fillId="29" borderId="114" xfId="0" applyNumberFormat="1" applyFont="1" applyFill="1" applyBorder="1" applyAlignment="1" applyProtection="1">
      <alignment horizontal="center" vertical="center" wrapText="1"/>
    </xf>
    <xf numFmtId="41" fontId="4" fillId="22" borderId="113" xfId="0" applyNumberFormat="1" applyFont="1" applyFill="1" applyBorder="1" applyAlignment="1" applyProtection="1">
      <alignment horizontal="center" vertical="center" wrapText="1"/>
    </xf>
    <xf numFmtId="41" fontId="4" fillId="22" borderId="315" xfId="0" applyNumberFormat="1" applyFont="1" applyFill="1" applyBorder="1" applyAlignment="1" applyProtection="1">
      <alignment horizontal="center" vertical="center" wrapText="1"/>
    </xf>
    <xf numFmtId="0" fontId="4" fillId="10" borderId="112" xfId="0" applyFont="1" applyFill="1" applyBorder="1" applyAlignment="1">
      <alignment horizontal="center" vertical="center" wrapText="1"/>
    </xf>
    <xf numFmtId="0" fontId="4" fillId="10" borderId="14" xfId="0" applyFont="1" applyFill="1" applyBorder="1" applyAlignment="1">
      <alignment horizontal="center" vertical="center" wrapText="1"/>
    </xf>
    <xf numFmtId="0" fontId="15" fillId="35" borderId="112" xfId="0" applyFont="1" applyFill="1" applyBorder="1" applyAlignment="1">
      <alignment horizontal="center" vertical="center"/>
    </xf>
    <xf numFmtId="0" fontId="15" fillId="35" borderId="14" xfId="0" applyFont="1" applyFill="1" applyBorder="1" applyAlignment="1">
      <alignment horizontal="center" vertical="center"/>
    </xf>
    <xf numFmtId="0" fontId="4" fillId="34" borderId="246" xfId="0" applyFont="1" applyFill="1" applyBorder="1" applyAlignment="1">
      <alignment horizontal="center" vertical="center" textRotation="45"/>
    </xf>
    <xf numFmtId="0" fontId="4" fillId="34" borderId="247" xfId="0" applyFont="1" applyFill="1" applyBorder="1" applyAlignment="1">
      <alignment horizontal="center" vertical="center" textRotation="45"/>
    </xf>
    <xf numFmtId="0" fontId="4" fillId="24" borderId="259" xfId="0" applyFont="1" applyFill="1" applyBorder="1" applyAlignment="1">
      <alignment horizontal="center" vertical="center" wrapText="1"/>
    </xf>
    <xf numFmtId="0" fontId="4" fillId="24" borderId="260" xfId="0" applyFont="1" applyFill="1" applyBorder="1" applyAlignment="1">
      <alignment horizontal="center" vertical="center" wrapText="1"/>
    </xf>
    <xf numFmtId="0" fontId="4" fillId="37" borderId="260" xfId="0" applyFont="1" applyFill="1" applyBorder="1" applyAlignment="1">
      <alignment horizontal="center" vertical="center" wrapText="1"/>
    </xf>
    <xf numFmtId="0" fontId="4" fillId="37" borderId="261" xfId="0" applyFont="1" applyFill="1" applyBorder="1" applyAlignment="1">
      <alignment horizontal="center" vertical="center" wrapText="1"/>
    </xf>
    <xf numFmtId="0" fontId="3" fillId="48" borderId="171" xfId="0" applyFont="1" applyFill="1" applyBorder="1" applyAlignment="1">
      <alignment horizontal="left" vertical="center"/>
    </xf>
    <xf numFmtId="0" fontId="3" fillId="48" borderId="142" xfId="0" applyFont="1" applyFill="1" applyBorder="1" applyAlignment="1">
      <alignment horizontal="left" vertical="center"/>
    </xf>
    <xf numFmtId="0" fontId="3" fillId="21" borderId="206" xfId="0" applyFont="1" applyFill="1" applyBorder="1" applyAlignment="1">
      <alignment horizontal="left" vertical="center"/>
    </xf>
    <xf numFmtId="0" fontId="3" fillId="21" borderId="16" xfId="0" applyFont="1" applyFill="1" applyBorder="1" applyAlignment="1">
      <alignment horizontal="left" vertical="center"/>
    </xf>
    <xf numFmtId="0" fontId="37" fillId="60" borderId="9" xfId="7" applyFont="1" applyFill="1" applyBorder="1" applyAlignment="1">
      <alignment horizontal="center" vertical="center"/>
    </xf>
    <xf numFmtId="0" fontId="3" fillId="60" borderId="9" xfId="7" applyFont="1" applyFill="1" applyBorder="1" applyAlignment="1">
      <alignment horizontal="center" vertical="center"/>
    </xf>
    <xf numFmtId="0" fontId="37" fillId="22" borderId="9" xfId="7" applyFont="1" applyFill="1" applyBorder="1" applyAlignment="1">
      <alignment horizontal="center" vertical="center"/>
    </xf>
    <xf numFmtId="0" fontId="3" fillId="62" borderId="9" xfId="7" applyFont="1" applyFill="1" applyBorder="1" applyAlignment="1">
      <alignment horizontal="center" vertical="center"/>
    </xf>
    <xf numFmtId="0" fontId="37" fillId="63" borderId="15" xfId="0" applyFont="1" applyFill="1" applyBorder="1" applyAlignment="1">
      <alignment horizontal="center"/>
    </xf>
    <xf numFmtId="0" fontId="37" fillId="63" borderId="21" xfId="0" applyFont="1" applyFill="1" applyBorder="1" applyAlignment="1">
      <alignment horizontal="center"/>
    </xf>
    <xf numFmtId="0" fontId="37" fillId="63" borderId="16" xfId="0" applyFont="1" applyFill="1" applyBorder="1" applyAlignment="1">
      <alignment horizontal="center"/>
    </xf>
    <xf numFmtId="0" fontId="15" fillId="65" borderId="95" xfId="0" applyFont="1" applyFill="1" applyBorder="1" applyAlignment="1">
      <alignment horizontal="left"/>
    </xf>
    <xf numFmtId="0" fontId="15" fillId="65" borderId="96" xfId="0" applyFont="1" applyFill="1" applyBorder="1" applyAlignment="1">
      <alignment horizontal="left"/>
    </xf>
    <xf numFmtId="0" fontId="15" fillId="65" borderId="97" xfId="0" applyFont="1" applyFill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8" xfId="3" applyFont="1" applyBorder="1" applyAlignment="1">
      <alignment horizontal="right" vertical="center"/>
    </xf>
    <xf numFmtId="0" fontId="5" fillId="0" borderId="9" xfId="3" applyFont="1" applyBorder="1" applyAlignment="1">
      <alignment horizontal="center" vertical="center"/>
    </xf>
    <xf numFmtId="0" fontId="4" fillId="20" borderId="10" xfId="3" applyFont="1" applyFill="1" applyBorder="1" applyAlignment="1">
      <alignment horizontal="center" vertical="center"/>
    </xf>
    <xf numFmtId="0" fontId="4" fillId="20" borderId="11" xfId="3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0" fontId="5" fillId="0" borderId="59" xfId="0" applyFont="1" applyBorder="1" applyAlignment="1">
      <alignment horizontal="center" vertical="center"/>
    </xf>
    <xf numFmtId="0" fontId="43" fillId="66" borderId="0" xfId="0" applyFont="1" applyFill="1" applyAlignment="1">
      <alignment horizontal="center" vertical="top" wrapText="1"/>
    </xf>
    <xf numFmtId="0" fontId="0" fillId="0" borderId="0" xfId="0"/>
    <xf numFmtId="166" fontId="3" fillId="2" borderId="2" xfId="0" applyNumberFormat="1" applyFont="1" applyFill="1" applyBorder="1" applyAlignment="1" applyProtection="1">
      <alignment horizontal="center" vertical="center" wrapText="1"/>
    </xf>
    <xf numFmtId="166" fontId="3" fillId="2" borderId="4" xfId="0" applyNumberFormat="1" applyFont="1" applyFill="1" applyBorder="1" applyAlignment="1" applyProtection="1">
      <alignment horizontal="center" vertical="center" wrapText="1"/>
    </xf>
    <xf numFmtId="0" fontId="7" fillId="34" borderId="257" xfId="0" applyFont="1" applyFill="1" applyBorder="1" applyAlignment="1">
      <alignment horizontal="center" vertical="center" textRotation="45"/>
    </xf>
    <xf numFmtId="0" fontId="7" fillId="35" borderId="314" xfId="0" applyFont="1" applyFill="1" applyBorder="1" applyAlignment="1">
      <alignment horizontal="center" vertical="center"/>
    </xf>
    <xf numFmtId="41" fontId="7" fillId="10" borderId="112" xfId="0" applyNumberFormat="1" applyFont="1" applyFill="1" applyBorder="1" applyAlignment="1">
      <alignment horizontal="center" vertical="center" wrapText="1"/>
    </xf>
    <xf numFmtId="0" fontId="7" fillId="24" borderId="259" xfId="0" applyFont="1" applyFill="1" applyBorder="1" applyAlignment="1">
      <alignment horizontal="center" vertical="center" wrapText="1"/>
    </xf>
    <xf numFmtId="0" fontId="7" fillId="24" borderId="260" xfId="0" applyFont="1" applyFill="1" applyBorder="1" applyAlignment="1">
      <alignment horizontal="center" vertical="center" wrapText="1"/>
    </xf>
    <xf numFmtId="0" fontId="7" fillId="37" borderId="260" xfId="0" applyFont="1" applyFill="1" applyBorder="1" applyAlignment="1">
      <alignment horizontal="center" vertical="center" wrapText="1"/>
    </xf>
    <xf numFmtId="0" fontId="7" fillId="37" borderId="261" xfId="0" applyFont="1" applyFill="1" applyBorder="1" applyAlignment="1">
      <alignment horizontal="center" vertical="center" wrapText="1"/>
    </xf>
    <xf numFmtId="0" fontId="7" fillId="34" borderId="262" xfId="0" applyFont="1" applyFill="1" applyBorder="1" applyAlignment="1">
      <alignment horizontal="center" vertical="center" textRotation="45"/>
    </xf>
    <xf numFmtId="0" fontId="7" fillId="35" borderId="30" xfId="0" applyFont="1" applyFill="1" applyBorder="1" applyAlignment="1">
      <alignment horizontal="center" vertical="center"/>
    </xf>
    <xf numFmtId="41" fontId="7" fillId="10" borderId="14" xfId="0" applyNumberFormat="1" applyFont="1" applyFill="1" applyBorder="1" applyAlignment="1">
      <alignment horizontal="center" vertical="center" wrapText="1"/>
    </xf>
    <xf numFmtId="0" fontId="7" fillId="24" borderId="89" xfId="0" applyFont="1" applyFill="1" applyBorder="1" applyAlignment="1">
      <alignment horizontal="center" vertical="center" wrapText="1"/>
    </xf>
    <xf numFmtId="0" fontId="7" fillId="24" borderId="85" xfId="0" applyFont="1" applyFill="1" applyBorder="1" applyAlignment="1">
      <alignment horizontal="center" vertical="center" wrapText="1"/>
    </xf>
    <xf numFmtId="0" fontId="7" fillId="37" borderId="86" xfId="0" applyFont="1" applyFill="1" applyBorder="1" applyAlignment="1">
      <alignment horizontal="center" vertical="center" wrapText="1"/>
    </xf>
    <xf numFmtId="0" fontId="7" fillId="37" borderId="106" xfId="0" applyFont="1" applyFill="1" applyBorder="1" applyAlignment="1">
      <alignment horizontal="center" vertical="center" wrapText="1"/>
    </xf>
    <xf numFmtId="0" fontId="6" fillId="0" borderId="288" xfId="0" applyFont="1" applyBorder="1"/>
    <xf numFmtId="0" fontId="6" fillId="0" borderId="52" xfId="0" applyFont="1" applyBorder="1"/>
    <xf numFmtId="41" fontId="7" fillId="43" borderId="67" xfId="2" applyNumberFormat="1" applyFont="1" applyFill="1" applyBorder="1" applyAlignment="1" applyProtection="1"/>
    <xf numFmtId="41" fontId="6" fillId="27" borderId="320" xfId="0" applyNumberFormat="1" applyFont="1" applyFill="1" applyBorder="1"/>
    <xf numFmtId="41" fontId="6" fillId="27" borderId="321" xfId="0" applyNumberFormat="1" applyFont="1" applyFill="1" applyBorder="1"/>
    <xf numFmtId="41" fontId="6" fillId="7" borderId="269" xfId="0" applyNumberFormat="1" applyFont="1" applyFill="1" applyBorder="1"/>
    <xf numFmtId="41" fontId="6" fillId="7" borderId="324" xfId="0" applyNumberFormat="1" applyFont="1" applyFill="1" applyBorder="1"/>
    <xf numFmtId="0" fontId="6" fillId="0" borderId="120" xfId="0" applyFont="1" applyBorder="1"/>
    <xf numFmtId="0" fontId="6" fillId="0" borderId="127" xfId="0" applyFont="1" applyBorder="1"/>
    <xf numFmtId="41" fontId="7" fillId="43" borderId="122" xfId="2" applyNumberFormat="1" applyFont="1" applyFill="1" applyBorder="1" applyAlignment="1" applyProtection="1"/>
    <xf numFmtId="41" fontId="6" fillId="27" borderId="53" xfId="0" applyNumberFormat="1" applyFont="1" applyFill="1" applyBorder="1"/>
    <xf numFmtId="41" fontId="6" fillId="27" borderId="252" xfId="0" applyNumberFormat="1" applyFont="1" applyFill="1" applyBorder="1"/>
    <xf numFmtId="41" fontId="6" fillId="7" borderId="255" xfId="0" applyNumberFormat="1" applyFont="1" applyFill="1" applyBorder="1"/>
    <xf numFmtId="41" fontId="6" fillId="7" borderId="325" xfId="0" applyNumberFormat="1" applyFont="1" applyFill="1" applyBorder="1"/>
    <xf numFmtId="0" fontId="46" fillId="14" borderId="120" xfId="0" applyFont="1" applyFill="1" applyBorder="1"/>
    <xf numFmtId="0" fontId="46" fillId="14" borderId="127" xfId="0" applyFont="1" applyFill="1" applyBorder="1" applyAlignment="1">
      <alignment horizontal="left" indent="1"/>
    </xf>
    <xf numFmtId="41" fontId="46" fillId="14" borderId="122" xfId="2" applyNumberFormat="1" applyFont="1" applyFill="1" applyBorder="1" applyAlignment="1" applyProtection="1"/>
    <xf numFmtId="41" fontId="46" fillId="14" borderId="162" xfId="2" applyNumberFormat="1" applyFont="1" applyFill="1" applyBorder="1" applyAlignment="1" applyProtection="1"/>
    <xf numFmtId="41" fontId="46" fillId="14" borderId="126" xfId="2" applyNumberFormat="1" applyFont="1" applyFill="1" applyBorder="1" applyAlignment="1" applyProtection="1"/>
    <xf numFmtId="41" fontId="46" fillId="14" borderId="82" xfId="2" applyNumberFormat="1" applyFont="1" applyFill="1" applyBorder="1" applyAlignment="1" applyProtection="1"/>
    <xf numFmtId="41" fontId="46" fillId="14" borderId="123" xfId="2" applyNumberFormat="1" applyFont="1" applyFill="1" applyBorder="1" applyAlignment="1" applyProtection="1"/>
    <xf numFmtId="0" fontId="7" fillId="16" borderId="120" xfId="0" applyFont="1" applyFill="1" applyBorder="1"/>
    <xf numFmtId="0" fontId="7" fillId="16" borderId="127" xfId="0" applyFont="1" applyFill="1" applyBorder="1" applyAlignment="1">
      <alignment horizontal="left" indent="3"/>
    </xf>
    <xf numFmtId="41" fontId="7" fillId="16" borderId="122" xfId="2" applyNumberFormat="1" applyFont="1" applyFill="1" applyBorder="1" applyAlignment="1" applyProtection="1"/>
    <xf numFmtId="41" fontId="7" fillId="16" borderId="162" xfId="2" applyNumberFormat="1" applyFont="1" applyFill="1" applyBorder="1" applyAlignment="1" applyProtection="1"/>
    <xf numFmtId="41" fontId="7" fillId="16" borderId="126" xfId="2" applyNumberFormat="1" applyFont="1" applyFill="1" applyBorder="1" applyAlignment="1" applyProtection="1"/>
    <xf numFmtId="41" fontId="7" fillId="16" borderId="82" xfId="2" applyNumberFormat="1" applyFont="1" applyFill="1" applyBorder="1" applyAlignment="1" applyProtection="1"/>
    <xf numFmtId="41" fontId="7" fillId="16" borderId="123" xfId="2" applyNumberFormat="1" applyFont="1" applyFill="1" applyBorder="1" applyAlignment="1" applyProtection="1"/>
    <xf numFmtId="0" fontId="6" fillId="0" borderId="127" xfId="0" applyFont="1" applyFill="1" applyBorder="1"/>
    <xf numFmtId="0" fontId="47" fillId="50" borderId="120" xfId="0" applyFont="1" applyFill="1" applyBorder="1"/>
    <xf numFmtId="0" fontId="47" fillId="50" borderId="127" xfId="0" applyFont="1" applyFill="1" applyBorder="1"/>
    <xf numFmtId="41" fontId="46" fillId="51" borderId="122" xfId="2" applyNumberFormat="1" applyFont="1" applyFill="1" applyBorder="1" applyAlignment="1" applyProtection="1"/>
    <xf numFmtId="41" fontId="46" fillId="51" borderId="162" xfId="2" applyNumberFormat="1" applyFont="1" applyFill="1" applyBorder="1" applyAlignment="1" applyProtection="1"/>
    <xf numFmtId="41" fontId="46" fillId="51" borderId="126" xfId="2" applyNumberFormat="1" applyFont="1" applyFill="1" applyBorder="1" applyAlignment="1" applyProtection="1"/>
    <xf numFmtId="41" fontId="46" fillId="51" borderId="82" xfId="2" applyNumberFormat="1" applyFont="1" applyFill="1" applyBorder="1" applyAlignment="1" applyProtection="1"/>
    <xf numFmtId="41" fontId="46" fillId="51" borderId="123" xfId="2" applyNumberFormat="1" applyFont="1" applyFill="1" applyBorder="1" applyAlignment="1" applyProtection="1"/>
    <xf numFmtId="0" fontId="47" fillId="52" borderId="120" xfId="0" applyFont="1" applyFill="1" applyBorder="1"/>
    <xf numFmtId="0" fontId="47" fillId="52" borderId="127" xfId="0" applyFont="1" applyFill="1" applyBorder="1"/>
    <xf numFmtId="41" fontId="47" fillId="52" borderId="53" xfId="0" applyNumberFormat="1" applyFont="1" applyFill="1" applyBorder="1"/>
    <xf numFmtId="41" fontId="47" fillId="52" borderId="252" xfId="0" applyNumberFormat="1" applyFont="1" applyFill="1" applyBorder="1"/>
    <xf numFmtId="41" fontId="47" fillId="52" borderId="255" xfId="0" applyNumberFormat="1" applyFont="1" applyFill="1" applyBorder="1"/>
    <xf numFmtId="41" fontId="47" fillId="52" borderId="325" xfId="0" applyNumberFormat="1" applyFont="1" applyFill="1" applyBorder="1"/>
    <xf numFmtId="41" fontId="7" fillId="13" borderId="122" xfId="2" applyNumberFormat="1" applyFont="1" applyFill="1" applyBorder="1" applyAlignment="1" applyProtection="1"/>
    <xf numFmtId="41" fontId="6" fillId="27" borderId="90" xfId="0" applyNumberFormat="1" applyFont="1" applyFill="1" applyBorder="1"/>
    <xf numFmtId="41" fontId="6" fillId="27" borderId="119" xfId="0" applyNumberFormat="1" applyFont="1" applyFill="1" applyBorder="1"/>
    <xf numFmtId="41" fontId="6" fillId="7" borderId="150" xfId="0" applyNumberFormat="1" applyFont="1" applyFill="1" applyBorder="1"/>
    <xf numFmtId="41" fontId="6" fillId="7" borderId="103" xfId="0" applyNumberFormat="1" applyFont="1" applyFill="1" applyBorder="1"/>
    <xf numFmtId="41" fontId="6" fillId="27" borderId="51" xfId="0" applyNumberFormat="1" applyFont="1" applyFill="1" applyBorder="1"/>
    <xf numFmtId="41" fontId="6" fillId="27" borderId="311" xfId="0" applyNumberFormat="1" applyFont="1" applyFill="1" applyBorder="1"/>
    <xf numFmtId="41" fontId="6" fillId="7" borderId="318" xfId="0" applyNumberFormat="1" applyFont="1" applyFill="1" applyBorder="1"/>
    <xf numFmtId="41" fontId="6" fillId="7" borderId="326" xfId="0" applyNumberFormat="1" applyFont="1" applyFill="1" applyBorder="1"/>
    <xf numFmtId="41" fontId="7" fillId="11" borderId="122" xfId="2" applyNumberFormat="1" applyFont="1" applyFill="1" applyBorder="1" applyAlignment="1" applyProtection="1"/>
    <xf numFmtId="16" fontId="7" fillId="16" borderId="120" xfId="0" applyNumberFormat="1" applyFont="1" applyFill="1" applyBorder="1"/>
    <xf numFmtId="41" fontId="7" fillId="18" borderId="53" xfId="0" applyNumberFormat="1" applyFont="1" applyFill="1" applyBorder="1"/>
    <xf numFmtId="41" fontId="7" fillId="18" borderId="252" xfId="0" applyNumberFormat="1" applyFont="1" applyFill="1" applyBorder="1"/>
    <xf numFmtId="41" fontId="7" fillId="18" borderId="255" xfId="0" applyNumberFormat="1" applyFont="1" applyFill="1" applyBorder="1"/>
    <xf numFmtId="41" fontId="7" fillId="18" borderId="325" xfId="0" applyNumberFormat="1" applyFont="1" applyFill="1" applyBorder="1"/>
    <xf numFmtId="16" fontId="6" fillId="0" borderId="120" xfId="0" applyNumberFormat="1" applyFont="1" applyBorder="1"/>
    <xf numFmtId="41" fontId="7" fillId="46" borderId="122" xfId="2" applyNumberFormat="1" applyFont="1" applyFill="1" applyBorder="1" applyAlignment="1" applyProtection="1"/>
    <xf numFmtId="0" fontId="7" fillId="16" borderId="129" xfId="0" applyFont="1" applyFill="1" applyBorder="1"/>
    <xf numFmtId="0" fontId="7" fillId="16" borderId="130" xfId="0" applyFont="1" applyFill="1" applyBorder="1" applyAlignment="1">
      <alignment horizontal="left" indent="3"/>
    </xf>
    <xf numFmtId="41" fontId="7" fillId="16" borderId="131" xfId="2" applyNumberFormat="1" applyFont="1" applyFill="1" applyBorder="1" applyAlignment="1" applyProtection="1"/>
    <xf numFmtId="41" fontId="7" fillId="16" borderId="165" xfId="2" applyNumberFormat="1" applyFont="1" applyFill="1" applyBorder="1" applyAlignment="1" applyProtection="1"/>
    <xf numFmtId="41" fontId="7" fillId="16" borderId="135" xfId="2" applyNumberFormat="1" applyFont="1" applyFill="1" applyBorder="1" applyAlignment="1" applyProtection="1"/>
    <xf numFmtId="41" fontId="7" fillId="16" borderId="164" xfId="2" applyNumberFormat="1" applyFont="1" applyFill="1" applyBorder="1" applyAlignment="1" applyProtection="1"/>
    <xf numFmtId="41" fontId="7" fillId="16" borderId="132" xfId="2" applyNumberFormat="1" applyFont="1" applyFill="1" applyBorder="1" applyAlignment="1" applyProtection="1"/>
    <xf numFmtId="0" fontId="7" fillId="21" borderId="206" xfId="0" applyFont="1" applyFill="1" applyBorder="1" applyAlignment="1">
      <alignment horizontal="left" indent="10"/>
    </xf>
    <xf numFmtId="0" fontId="7" fillId="21" borderId="16" xfId="0" applyFont="1" applyFill="1" applyBorder="1" applyAlignment="1">
      <alignment horizontal="left" indent="10"/>
    </xf>
    <xf numFmtId="41" fontId="7" fillId="21" borderId="9" xfId="2" applyNumberFormat="1" applyFont="1" applyFill="1" applyBorder="1" applyAlignment="1" applyProtection="1"/>
    <xf numFmtId="41" fontId="7" fillId="21" borderId="7" xfId="2" applyNumberFormat="1" applyFont="1" applyFill="1" applyBorder="1" applyAlignment="1" applyProtection="1"/>
    <xf numFmtId="41" fontId="7" fillId="21" borderId="38" xfId="2" applyNumberFormat="1" applyFont="1" applyFill="1" applyBorder="1" applyAlignment="1" applyProtection="1"/>
    <xf numFmtId="41" fontId="7" fillId="21" borderId="36" xfId="2" applyNumberFormat="1" applyFont="1" applyFill="1" applyBorder="1" applyAlignment="1" applyProtection="1"/>
    <xf numFmtId="41" fontId="7" fillId="21" borderId="104" xfId="2" applyNumberFormat="1" applyFont="1" applyFill="1" applyBorder="1" applyAlignment="1" applyProtection="1"/>
    <xf numFmtId="0" fontId="6" fillId="0" borderId="117" xfId="0" applyFont="1" applyFill="1" applyBorder="1"/>
    <xf numFmtId="0" fontId="6" fillId="0" borderId="44" xfId="0" applyFont="1" applyFill="1" applyBorder="1"/>
    <xf numFmtId="41" fontId="7" fillId="43" borderId="63" xfId="2" applyNumberFormat="1" applyFont="1" applyFill="1" applyBorder="1" applyAlignment="1" applyProtection="1"/>
    <xf numFmtId="41" fontId="6" fillId="27" borderId="322" xfId="0" applyNumberFormat="1" applyFont="1" applyFill="1" applyBorder="1"/>
    <xf numFmtId="41" fontId="6" fillId="27" borderId="323" xfId="0" applyNumberFormat="1" applyFont="1" applyFill="1" applyBorder="1"/>
    <xf numFmtId="41" fontId="6" fillId="7" borderId="319" xfId="0" applyNumberFormat="1" applyFont="1" applyFill="1" applyBorder="1"/>
    <xf numFmtId="41" fontId="6" fillId="7" borderId="327" xfId="0" applyNumberFormat="1" applyFont="1" applyFill="1" applyBorder="1"/>
    <xf numFmtId="0" fontId="6" fillId="0" borderId="120" xfId="0" applyFont="1" applyFill="1" applyBorder="1"/>
    <xf numFmtId="0" fontId="6" fillId="0" borderId="129" xfId="0" applyFont="1" applyFill="1" applyBorder="1"/>
    <xf numFmtId="0" fontId="6" fillId="0" borderId="130" xfId="0" applyFont="1" applyFill="1" applyBorder="1"/>
    <xf numFmtId="41" fontId="7" fillId="43" borderId="131" xfId="2" applyNumberFormat="1" applyFont="1" applyFill="1" applyBorder="1" applyAlignment="1" applyProtection="1"/>
    <xf numFmtId="41" fontId="6" fillId="27" borderId="253" xfId="0" applyNumberFormat="1" applyFont="1" applyFill="1" applyBorder="1"/>
    <xf numFmtId="41" fontId="6" fillId="27" borderId="254" xfId="0" applyNumberFormat="1" applyFont="1" applyFill="1" applyBorder="1"/>
    <xf numFmtId="41" fontId="6" fillId="7" borderId="256" xfId="0" applyNumberFormat="1" applyFont="1" applyFill="1" applyBorder="1"/>
    <xf numFmtId="41" fontId="6" fillId="7" borderId="328" xfId="0" applyNumberFormat="1" applyFont="1" applyFill="1" applyBorder="1"/>
    <xf numFmtId="0" fontId="6" fillId="0" borderId="215" xfId="0" applyFont="1" applyFill="1" applyBorder="1"/>
    <xf numFmtId="0" fontId="6" fillId="0" borderId="0" xfId="0" applyFont="1" applyFill="1" applyBorder="1"/>
    <xf numFmtId="41" fontId="7" fillId="0" borderId="0" xfId="2" applyNumberFormat="1" applyFont="1" applyFill="1" applyBorder="1" applyAlignment="1" applyProtection="1"/>
    <xf numFmtId="41" fontId="6" fillId="0" borderId="0" xfId="0" applyNumberFormat="1" applyFont="1" applyFill="1" applyBorder="1"/>
    <xf numFmtId="41" fontId="6" fillId="0" borderId="216" xfId="0" applyNumberFormat="1" applyFont="1" applyFill="1" applyBorder="1"/>
    <xf numFmtId="0" fontId="6" fillId="0" borderId="155" xfId="0" applyFont="1" applyBorder="1"/>
    <xf numFmtId="41" fontId="7" fillId="13" borderId="67" xfId="2" applyNumberFormat="1" applyFont="1" applyFill="1" applyBorder="1" applyAlignment="1" applyProtection="1"/>
    <xf numFmtId="0" fontId="7" fillId="0" borderId="121" xfId="0" applyFont="1" applyFill="1" applyBorder="1"/>
    <xf numFmtId="41" fontId="7" fillId="11" borderId="122" xfId="1" applyNumberFormat="1" applyFont="1" applyFill="1" applyBorder="1" applyAlignment="1" applyProtection="1"/>
    <xf numFmtId="41" fontId="6" fillId="27" borderId="53" xfId="1" applyNumberFormat="1" applyFont="1" applyFill="1" applyBorder="1" applyAlignment="1" applyProtection="1"/>
    <xf numFmtId="41" fontId="6" fillId="27" borderId="252" xfId="1" applyNumberFormat="1" applyFont="1" applyFill="1" applyBorder="1" applyAlignment="1" applyProtection="1"/>
    <xf numFmtId="41" fontId="6" fillId="7" borderId="255" xfId="1" applyNumberFormat="1" applyFont="1" applyFill="1" applyBorder="1" applyAlignment="1" applyProtection="1"/>
    <xf numFmtId="41" fontId="6" fillId="7" borderId="325" xfId="1" applyNumberFormat="1" applyFont="1" applyFill="1" applyBorder="1" applyAlignment="1" applyProtection="1"/>
    <xf numFmtId="41" fontId="46" fillId="15" borderId="53" xfId="0" applyNumberFormat="1" applyFont="1" applyFill="1" applyBorder="1"/>
    <xf numFmtId="41" fontId="46" fillId="15" borderId="252" xfId="0" applyNumberFormat="1" applyFont="1" applyFill="1" applyBorder="1"/>
    <xf numFmtId="41" fontId="46" fillId="15" borderId="255" xfId="0" applyNumberFormat="1" applyFont="1" applyFill="1" applyBorder="1"/>
    <xf numFmtId="41" fontId="46" fillId="15" borderId="325" xfId="0" applyNumberFormat="1" applyFont="1" applyFill="1" applyBorder="1"/>
    <xf numFmtId="41" fontId="7" fillId="27" borderId="162" xfId="1" applyNumberFormat="1" applyFont="1" applyFill="1" applyBorder="1" applyAlignment="1" applyProtection="1"/>
    <xf numFmtId="41" fontId="7" fillId="27" borderId="126" xfId="1" applyNumberFormat="1" applyFont="1" applyFill="1" applyBorder="1" applyAlignment="1" applyProtection="1"/>
    <xf numFmtId="41" fontId="7" fillId="7" borderId="82" xfId="1" applyNumberFormat="1" applyFont="1" applyFill="1" applyBorder="1" applyAlignment="1" applyProtection="1"/>
    <xf numFmtId="41" fontId="7" fillId="7" borderId="123" xfId="1" applyNumberFormat="1" applyFont="1" applyFill="1" applyBorder="1" applyAlignment="1" applyProtection="1"/>
    <xf numFmtId="0" fontId="46" fillId="15" borderId="120" xfId="0" applyFont="1" applyFill="1" applyBorder="1"/>
    <xf numFmtId="0" fontId="46" fillId="45" borderId="127" xfId="0" applyFont="1" applyFill="1" applyBorder="1" applyAlignment="1">
      <alignment wrapText="1"/>
    </xf>
    <xf numFmtId="0" fontId="46" fillId="45" borderId="127" xfId="0" applyFont="1" applyFill="1" applyBorder="1"/>
    <xf numFmtId="41" fontId="46" fillId="53" borderId="122" xfId="2" applyNumberFormat="1" applyFont="1" applyFill="1" applyBorder="1" applyAlignment="1" applyProtection="1"/>
    <xf numFmtId="41" fontId="7" fillId="16" borderId="125" xfId="2" applyNumberFormat="1" applyFont="1" applyFill="1" applyBorder="1" applyAlignment="1" applyProtection="1"/>
    <xf numFmtId="41" fontId="7" fillId="16" borderId="127" xfId="2" applyNumberFormat="1" applyFont="1" applyFill="1" applyBorder="1" applyAlignment="1" applyProtection="1"/>
    <xf numFmtId="41" fontId="6" fillId="27" borderId="48" xfId="0" applyNumberFormat="1" applyFont="1" applyFill="1" applyBorder="1"/>
    <xf numFmtId="41" fontId="6" fillId="27" borderId="50" xfId="0" applyNumberFormat="1" applyFont="1" applyFill="1" applyBorder="1"/>
    <xf numFmtId="41" fontId="7" fillId="18" borderId="48" xfId="0" applyNumberFormat="1" applyFont="1" applyFill="1" applyBorder="1"/>
    <xf numFmtId="41" fontId="7" fillId="18" borderId="50" xfId="0" applyNumberFormat="1" applyFont="1" applyFill="1" applyBorder="1"/>
    <xf numFmtId="41" fontId="7" fillId="18" borderId="236" xfId="0" applyNumberFormat="1" applyFont="1" applyFill="1" applyBorder="1"/>
    <xf numFmtId="41" fontId="7" fillId="18" borderId="217" xfId="0" applyNumberFormat="1" applyFont="1" applyFill="1" applyBorder="1"/>
    <xf numFmtId="41" fontId="7" fillId="18" borderId="256" xfId="0" applyNumberFormat="1" applyFont="1" applyFill="1" applyBorder="1"/>
    <xf numFmtId="41" fontId="7" fillId="18" borderId="328" xfId="0" applyNumberFormat="1" applyFont="1" applyFill="1" applyBorder="1"/>
    <xf numFmtId="41" fontId="7" fillId="21" borderId="5" xfId="2" applyNumberFormat="1" applyFont="1" applyFill="1" applyBorder="1" applyAlignment="1" applyProtection="1"/>
    <xf numFmtId="41" fontId="7" fillId="21" borderId="21" xfId="2" applyNumberFormat="1" applyFont="1" applyFill="1" applyBorder="1" applyAlignment="1" applyProtection="1"/>
    <xf numFmtId="41" fontId="6" fillId="27" borderId="274" xfId="0" applyNumberFormat="1" applyFont="1" applyFill="1" applyBorder="1"/>
    <xf numFmtId="41" fontId="6" fillId="27" borderId="317" xfId="0" applyNumberFormat="1" applyFont="1" applyFill="1" applyBorder="1"/>
    <xf numFmtId="41" fontId="7" fillId="49" borderId="122" xfId="6" applyNumberFormat="1" applyFont="1" applyFill="1" applyBorder="1" applyAlignment="1" applyProtection="1"/>
    <xf numFmtId="41" fontId="6" fillId="27" borderId="236" xfId="0" applyNumberFormat="1" applyFont="1" applyFill="1" applyBorder="1"/>
    <xf numFmtId="41" fontId="6" fillId="27" borderId="217" xfId="0" applyNumberFormat="1" applyFont="1" applyFill="1" applyBorder="1"/>
    <xf numFmtId="41" fontId="7" fillId="0" borderId="0" xfId="0" applyNumberFormat="1" applyFont="1" applyFill="1" applyBorder="1"/>
    <xf numFmtId="0" fontId="7" fillId="48" borderId="171" xfId="0" applyFont="1" applyFill="1" applyBorder="1" applyAlignment="1">
      <alignment horizontal="left" indent="10"/>
    </xf>
    <xf numFmtId="0" fontId="7" fillId="48" borderId="142" xfId="0" applyFont="1" applyFill="1" applyBorder="1" applyAlignment="1">
      <alignment horizontal="left" indent="10"/>
    </xf>
    <xf numFmtId="171" fontId="7" fillId="12" borderId="139" xfId="2" applyNumberFormat="1" applyFont="1" applyFill="1" applyBorder="1" applyAlignment="1" applyProtection="1">
      <alignment horizontal="center"/>
    </xf>
    <xf numFmtId="171" fontId="7" fillId="7" borderId="174" xfId="0" applyNumberFormat="1" applyFont="1" applyFill="1" applyBorder="1" applyAlignment="1" applyProtection="1">
      <alignment horizontal="center"/>
      <protection locked="0"/>
    </xf>
    <xf numFmtId="171" fontId="7" fillId="7" borderId="140" xfId="0" applyNumberFormat="1" applyFont="1" applyFill="1" applyBorder="1" applyAlignment="1" applyProtection="1">
      <alignment horizontal="center"/>
      <protection locked="0"/>
    </xf>
  </cellXfs>
  <cellStyles count="8">
    <cellStyle name="Bevitel" xfId="5" builtinId="20"/>
    <cellStyle name="Ezres" xfId="1" builtinId="3"/>
    <cellStyle name="Ezres 2" xfId="2" xr:uid="{00000000-0005-0000-0000-000002000000}"/>
    <cellStyle name="Normál" xfId="0" builtinId="0"/>
    <cellStyle name="Normál 2" xfId="3" xr:uid="{00000000-0005-0000-0000-000004000000}"/>
    <cellStyle name="Normál_Pénzátad." xfId="4" xr:uid="{00000000-0005-0000-0000-000005000000}"/>
    <cellStyle name="Normál_SEGEDLETEK" xfId="7" xr:uid="{00000000-0005-0000-0000-000006000000}"/>
    <cellStyle name="Rossz" xfId="6" builtinId="2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000"/>
      <rgbColor rgb="00008000"/>
      <rgbColor rgb="00000080"/>
      <rgbColor rgb="0077933C"/>
      <rgbColor rgb="00800080"/>
      <rgbColor rgb="00008080"/>
      <rgbColor rgb="00C0C0C0"/>
      <rgbColor rgb="00948A54"/>
      <rgbColor rgb="009999FF"/>
      <rgbColor rgb="00993366"/>
      <rgbColor rgb="00FFFFCC"/>
      <rgbColor rgb="00EBF1DE"/>
      <rgbColor rgb="00660066"/>
      <rgbColor rgb="00FF6666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2F2F2"/>
      <rgbColor rgb="00CCFFCC"/>
      <rgbColor rgb="00FFFF99"/>
      <rgbColor rgb="00DDD9C3"/>
      <rgbColor rgb="00D7E4BD"/>
      <rgbColor rgb="00E3E3E3"/>
      <rgbColor rgb="00FCD5B5"/>
      <rgbColor rgb="003366FF"/>
      <rgbColor rgb="0033CCCC"/>
      <rgbColor rgb="0092D050"/>
      <rgbColor rgb="00FFCC00"/>
      <rgbColor rgb="00FFC0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1FFE1"/>
      <color rgb="FFFFFFCC"/>
      <color rgb="FFCCFFCC"/>
      <color rgb="FFCCFF99"/>
      <color rgb="FFEBF1DF"/>
      <color rgb="FFF4F7ED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63499</xdr:colOff>
      <xdr:row>1</xdr:row>
      <xdr:rowOff>189020</xdr:rowOff>
    </xdr:from>
    <xdr:to>
      <xdr:col>12</xdr:col>
      <xdr:colOff>381000</xdr:colOff>
      <xdr:row>28</xdr:row>
      <xdr:rowOff>201083</xdr:rowOff>
    </xdr:to>
    <xdr:pic>
      <xdr:nvPicPr>
        <xdr:cNvPr id="4" name="Kép 3">
          <a:extLst>
            <a:ext uri="{FF2B5EF4-FFF2-40B4-BE49-F238E27FC236}">
              <a16:creationId xmlns:a16="http://schemas.microsoft.com/office/drawing/2014/main" id="{0DA6E214-7437-4326-B381-92CA61D75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99" y="443020"/>
          <a:ext cx="7270751" cy="68700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>
    <tabColor indexed="52"/>
    <pageSetUpPr fitToPage="1"/>
  </sheetPr>
  <dimension ref="A1:J35"/>
  <sheetViews>
    <sheetView zoomScale="80" zoomScaleNormal="80" workbookViewId="0">
      <pane ySplit="2" topLeftCell="A3" activePane="bottomLeft" state="frozen"/>
      <selection activeCell="C1" sqref="C1:C3"/>
      <selection pane="bottomLeft" activeCell="J6" sqref="J6"/>
    </sheetView>
  </sheetViews>
  <sheetFormatPr defaultColWidth="7.42578125" defaultRowHeight="12.75" x14ac:dyDescent="0.2"/>
  <cols>
    <col min="1" max="1" width="7.5703125" style="35" bestFit="1" customWidth="1"/>
    <col min="2" max="2" width="98.5703125" style="35" bestFit="1" customWidth="1"/>
    <col min="3" max="4" width="24.140625" style="470" bestFit="1" customWidth="1"/>
    <col min="5" max="5" width="25.5703125" style="470" customWidth="1"/>
    <col min="6" max="6" width="7" style="35" bestFit="1" customWidth="1"/>
    <col min="7" max="7" width="56.5703125" style="35" bestFit="1" customWidth="1"/>
    <col min="8" max="9" width="24.140625" style="470" bestFit="1" customWidth="1"/>
    <col min="10" max="10" width="24.140625" style="470" customWidth="1"/>
    <col min="11" max="16384" width="7.42578125" style="35"/>
  </cols>
  <sheetData>
    <row r="1" spans="1:10" ht="19.5" thickTop="1" x14ac:dyDescent="0.2">
      <c r="A1" s="1405" t="s">
        <v>0</v>
      </c>
      <c r="B1" s="1406"/>
      <c r="C1" s="302" t="s">
        <v>462</v>
      </c>
      <c r="D1" s="1418" t="s">
        <v>631</v>
      </c>
      <c r="E1" s="1404"/>
      <c r="F1" s="1406" t="s">
        <v>1</v>
      </c>
      <c r="G1" s="1406"/>
      <c r="H1" s="302" t="s">
        <v>462</v>
      </c>
      <c r="I1" s="1403" t="s">
        <v>631</v>
      </c>
      <c r="J1" s="1404"/>
    </row>
    <row r="2" spans="1:10" ht="19.5" thickBot="1" x14ac:dyDescent="0.25">
      <c r="A2" s="1407"/>
      <c r="B2" s="1408"/>
      <c r="C2" s="299" t="s">
        <v>2</v>
      </c>
      <c r="D2" s="300">
        <v>2020</v>
      </c>
      <c r="E2" s="301">
        <v>2020</v>
      </c>
      <c r="F2" s="1408"/>
      <c r="G2" s="1408"/>
      <c r="H2" s="299" t="s">
        <v>2</v>
      </c>
      <c r="I2" s="303">
        <v>2020</v>
      </c>
      <c r="J2" s="301">
        <v>2020</v>
      </c>
    </row>
    <row r="3" spans="1:10" ht="20.25" x14ac:dyDescent="0.2">
      <c r="A3" s="354" t="s">
        <v>3</v>
      </c>
      <c r="B3" s="395" t="s">
        <v>4</v>
      </c>
      <c r="C3" s="396">
        <f>'Bevétel össz.'!G10</f>
        <v>191459879</v>
      </c>
      <c r="D3" s="397">
        <f>'Bevétel össz.'!L10</f>
        <v>191662729</v>
      </c>
      <c r="E3" s="398">
        <f>'Bevétel össz.'!Q10</f>
        <v>212040831</v>
      </c>
      <c r="F3" s="399" t="s">
        <v>5</v>
      </c>
      <c r="G3" s="400" t="s">
        <v>6</v>
      </c>
      <c r="H3" s="401">
        <f>'Kiadás ktgvszervenként'!G3</f>
        <v>277477927</v>
      </c>
      <c r="I3" s="402">
        <f>'Kiadás ktgvszervenként'!L3</f>
        <v>280889990</v>
      </c>
      <c r="J3" s="403">
        <f>'Kiadás ktgvszervenként'!Q3</f>
        <v>293470876</v>
      </c>
    </row>
    <row r="4" spans="1:10" ht="20.25" x14ac:dyDescent="0.2">
      <c r="A4" s="356" t="s">
        <v>7</v>
      </c>
      <c r="B4" s="404" t="s">
        <v>8</v>
      </c>
      <c r="C4" s="405">
        <f>'Bevétel össz.'!G15</f>
        <v>42427212</v>
      </c>
      <c r="D4" s="406">
        <f>'Bevétel össz.'!L15</f>
        <v>44777212</v>
      </c>
      <c r="E4" s="407">
        <f>'Bevétel össz.'!Q15</f>
        <v>44777212</v>
      </c>
      <c r="F4" s="408" t="s">
        <v>9</v>
      </c>
      <c r="G4" s="409" t="s">
        <v>10</v>
      </c>
      <c r="H4" s="410">
        <f>'Kiadás ktgvszervenként'!G4</f>
        <v>52634732</v>
      </c>
      <c r="I4" s="411">
        <f>'Kiadás ktgvszervenként'!L4</f>
        <v>51811734</v>
      </c>
      <c r="J4" s="412">
        <f>'Kiadás ktgvszervenként'!Q4</f>
        <v>53530213</v>
      </c>
    </row>
    <row r="5" spans="1:10" ht="20.25" x14ac:dyDescent="0.2">
      <c r="A5" s="413" t="s">
        <v>11</v>
      </c>
      <c r="B5" s="409" t="s">
        <v>12</v>
      </c>
      <c r="C5" s="410">
        <f>SUM(C3:C4)</f>
        <v>233887091</v>
      </c>
      <c r="D5" s="414">
        <f>SUM(D3:D4)</f>
        <v>236439941</v>
      </c>
      <c r="E5" s="412">
        <f>SUM(E3:E4)</f>
        <v>256818043</v>
      </c>
      <c r="F5" s="408" t="s">
        <v>13</v>
      </c>
      <c r="G5" s="409" t="s">
        <v>14</v>
      </c>
      <c r="H5" s="410">
        <f>'Kiadás ktgvszervenként'!G5</f>
        <v>278511195</v>
      </c>
      <c r="I5" s="411">
        <f>'Kiadás ktgvszervenként'!L5</f>
        <v>278568814</v>
      </c>
      <c r="J5" s="412">
        <f>'Kiadás ktgvszervenként'!Q5</f>
        <v>337476053</v>
      </c>
    </row>
    <row r="6" spans="1:10" ht="20.25" x14ac:dyDescent="0.2">
      <c r="A6" s="356" t="s">
        <v>15</v>
      </c>
      <c r="B6" s="404" t="s">
        <v>16</v>
      </c>
      <c r="C6" s="405">
        <f>'Bevétel össz.'!G18</f>
        <v>0</v>
      </c>
      <c r="D6" s="406">
        <f>'Bevétel össz.'!L18</f>
        <v>0</v>
      </c>
      <c r="E6" s="407">
        <f>'Bevétel össz.'!Q18</f>
        <v>0</v>
      </c>
      <c r="F6" s="408" t="s">
        <v>17</v>
      </c>
      <c r="G6" s="409" t="s">
        <v>18</v>
      </c>
      <c r="H6" s="410">
        <f>'Kiadás ktgvszervenként'!G6</f>
        <v>10175000</v>
      </c>
      <c r="I6" s="411">
        <f>'Kiadás ktgvszervenként'!L6</f>
        <v>10175000</v>
      </c>
      <c r="J6" s="412">
        <f>'Kiadás ktgvszervenként'!Q6</f>
        <v>10175000</v>
      </c>
    </row>
    <row r="7" spans="1:10" ht="20.25" x14ac:dyDescent="0.2">
      <c r="A7" s="415" t="s">
        <v>19</v>
      </c>
      <c r="B7" s="404" t="s">
        <v>20</v>
      </c>
      <c r="C7" s="405">
        <f>'Bevétel össz.'!G21</f>
        <v>0</v>
      </c>
      <c r="D7" s="406">
        <f>'Bevétel össz.'!L21</f>
        <v>0</v>
      </c>
      <c r="E7" s="407">
        <f>'Bevétel össz.'!Q21</f>
        <v>233292492</v>
      </c>
      <c r="F7" s="416" t="s">
        <v>21</v>
      </c>
      <c r="G7" s="417" t="s">
        <v>22</v>
      </c>
      <c r="H7" s="405">
        <f>'Kiadás ktgvszervenként'!G7</f>
        <v>41116896</v>
      </c>
      <c r="I7" s="418">
        <f>'Kiadás ktgvszervenként'!L7</f>
        <v>41116896</v>
      </c>
      <c r="J7" s="407">
        <f>'Kiadás ktgvszervenként'!Q7</f>
        <v>41116896</v>
      </c>
    </row>
    <row r="8" spans="1:10" ht="20.25" x14ac:dyDescent="0.2">
      <c r="A8" s="419" t="s">
        <v>23</v>
      </c>
      <c r="B8" s="409" t="s">
        <v>24</v>
      </c>
      <c r="C8" s="410">
        <f>SUM(C6:C7)</f>
        <v>0</v>
      </c>
      <c r="D8" s="414">
        <f>SUM(D6:D7)</f>
        <v>0</v>
      </c>
      <c r="E8" s="412">
        <f>SUM(E6:E7)</f>
        <v>233292492</v>
      </c>
      <c r="F8" s="420" t="s">
        <v>25</v>
      </c>
      <c r="G8" s="421" t="s">
        <v>26</v>
      </c>
      <c r="H8" s="405">
        <f>'Kiadás ktgvszervenként'!G8</f>
        <v>0</v>
      </c>
      <c r="I8" s="418">
        <f>'Kiadás ktgvszervenként'!L8</f>
        <v>429066</v>
      </c>
      <c r="J8" s="407">
        <f>'Kiadás ktgvszervenként'!Q8</f>
        <v>429066</v>
      </c>
    </row>
    <row r="9" spans="1:10" ht="20.25" x14ac:dyDescent="0.2">
      <c r="A9" s="422" t="s">
        <v>27</v>
      </c>
      <c r="B9" s="423" t="s">
        <v>341</v>
      </c>
      <c r="C9" s="405">
        <f>'Bevétel össz.'!G23</f>
        <v>0</v>
      </c>
      <c r="D9" s="406">
        <f>'Bevétel össz.'!L23</f>
        <v>0</v>
      </c>
      <c r="E9" s="407">
        <f>'Bevétel össz.'!Q23</f>
        <v>0</v>
      </c>
      <c r="F9" s="420" t="s">
        <v>55</v>
      </c>
      <c r="G9" s="421" t="s">
        <v>28</v>
      </c>
      <c r="H9" s="405">
        <f>'Kiadás ktgvszervenként'!G9</f>
        <v>17679496</v>
      </c>
      <c r="I9" s="418">
        <f>'Kiadás ktgvszervenként'!L9</f>
        <v>17679496</v>
      </c>
      <c r="J9" s="407">
        <f>'Kiadás ktgvszervenként'!Q9</f>
        <v>20189496</v>
      </c>
    </row>
    <row r="10" spans="1:10" ht="20.25" x14ac:dyDescent="0.2">
      <c r="A10" s="422" t="s">
        <v>29</v>
      </c>
      <c r="B10" s="423" t="s">
        <v>342</v>
      </c>
      <c r="C10" s="405">
        <f>'Bevétel össz.'!G24</f>
        <v>93000000</v>
      </c>
      <c r="D10" s="406">
        <f>'Bevétel össz.'!L24</f>
        <v>101000000</v>
      </c>
      <c r="E10" s="407">
        <f>'Bevétel össz.'!Q24</f>
        <v>101000000</v>
      </c>
      <c r="F10" s="408" t="s">
        <v>30</v>
      </c>
      <c r="G10" s="409" t="s">
        <v>31</v>
      </c>
      <c r="H10" s="410">
        <f>SUM(H7:H9)</f>
        <v>58796392</v>
      </c>
      <c r="I10" s="411">
        <f>SUM(I7:I9)</f>
        <v>59225458</v>
      </c>
      <c r="J10" s="412">
        <f>SUM(J7:J9)</f>
        <v>61735458</v>
      </c>
    </row>
    <row r="11" spans="1:10" ht="20.25" x14ac:dyDescent="0.2">
      <c r="A11" s="422" t="s">
        <v>32</v>
      </c>
      <c r="B11" s="421" t="s">
        <v>343</v>
      </c>
      <c r="C11" s="405">
        <f>'Bevétel össz.'!G25</f>
        <v>280000000</v>
      </c>
      <c r="D11" s="406">
        <f>'Bevétel össz.'!L25</f>
        <v>280000000</v>
      </c>
      <c r="E11" s="407">
        <f>'Bevétel össz.'!Q25</f>
        <v>284658115</v>
      </c>
      <c r="F11" s="408" t="s">
        <v>33</v>
      </c>
      <c r="G11" s="409" t="s">
        <v>34</v>
      </c>
      <c r="H11" s="410" t="e">
        <f>'Kiadás ktgvszervenként'!G11</f>
        <v>#REF!</v>
      </c>
      <c r="I11" s="411">
        <f>'Kiadás ktgvszervenként'!L11</f>
        <v>328268943</v>
      </c>
      <c r="J11" s="412">
        <f>'Kiadás ktgvszervenként'!Q11</f>
        <v>376950275</v>
      </c>
    </row>
    <row r="12" spans="1:10" ht="20.25" x14ac:dyDescent="0.2">
      <c r="A12" s="422" t="s">
        <v>35</v>
      </c>
      <c r="B12" s="421" t="s">
        <v>36</v>
      </c>
      <c r="C12" s="405">
        <f>'Bevétel össz.'!G26</f>
        <v>8000000</v>
      </c>
      <c r="D12" s="406">
        <f>'Bevétel össz.'!L26</f>
        <v>0</v>
      </c>
      <c r="E12" s="407">
        <f>'Bevétel össz.'!Q26</f>
        <v>0</v>
      </c>
      <c r="F12" s="408" t="s">
        <v>37</v>
      </c>
      <c r="G12" s="409" t="s">
        <v>38</v>
      </c>
      <c r="H12" s="410" t="e">
        <f>'Kiadás ktgvszervenként'!G12</f>
        <v>#REF!</v>
      </c>
      <c r="I12" s="411">
        <f>'Kiadás ktgvszervenként'!L12</f>
        <v>56647343</v>
      </c>
      <c r="J12" s="412">
        <f>'Kiadás ktgvszervenként'!Q12</f>
        <v>56647343</v>
      </c>
    </row>
    <row r="13" spans="1:10" ht="20.25" x14ac:dyDescent="0.2">
      <c r="A13" s="422" t="s">
        <v>39</v>
      </c>
      <c r="B13" s="421" t="s">
        <v>333</v>
      </c>
      <c r="C13" s="405">
        <f>'Bevétel össz.'!G27</f>
        <v>30000000</v>
      </c>
      <c r="D13" s="406">
        <f>'Bevétel össz.'!L27</f>
        <v>30000000</v>
      </c>
      <c r="E13" s="407">
        <f>'Bevétel össz.'!Q27</f>
        <v>7355200</v>
      </c>
      <c r="F13" s="424" t="s">
        <v>40</v>
      </c>
      <c r="G13" s="421" t="s">
        <v>41</v>
      </c>
      <c r="H13" s="405">
        <f>'Kiadás ktgvszervenként'!G13</f>
        <v>412650</v>
      </c>
      <c r="I13" s="418">
        <f>'Kiadás ktgvszervenként'!L13</f>
        <v>11820425</v>
      </c>
      <c r="J13" s="407">
        <f>'Kiadás ktgvszervenként'!Q13</f>
        <v>12720425</v>
      </c>
    </row>
    <row r="14" spans="1:10" ht="20.25" x14ac:dyDescent="0.2">
      <c r="A14" s="422"/>
      <c r="B14" s="417" t="s">
        <v>42</v>
      </c>
      <c r="C14" s="405">
        <f>'Bevétel össz.'!G28</f>
        <v>0</v>
      </c>
      <c r="D14" s="406">
        <f>'Bevétel össz.'!L28</f>
        <v>0</v>
      </c>
      <c r="E14" s="407">
        <f>'Bevétel össz.'!Q28</f>
        <v>0</v>
      </c>
      <c r="F14" s="424" t="s">
        <v>43</v>
      </c>
      <c r="G14" s="421" t="s">
        <v>44</v>
      </c>
      <c r="H14" s="405">
        <f>'Kiadás ktgvszervenként'!G14</f>
        <v>0</v>
      </c>
      <c r="I14" s="418">
        <f>'Kiadás ktgvszervenként'!L14</f>
        <v>0</v>
      </c>
      <c r="J14" s="407">
        <f>'Kiadás ktgvszervenként'!Q14</f>
        <v>0</v>
      </c>
    </row>
    <row r="15" spans="1:10" ht="20.25" x14ac:dyDescent="0.2">
      <c r="A15" s="419" t="s">
        <v>45</v>
      </c>
      <c r="B15" s="409" t="s">
        <v>46</v>
      </c>
      <c r="C15" s="410">
        <f>SUM(C9:C14)</f>
        <v>411000000</v>
      </c>
      <c r="D15" s="414">
        <f>SUM(D9:D14)</f>
        <v>411000000</v>
      </c>
      <c r="E15" s="412">
        <f>SUM(E9:E14)</f>
        <v>393013315</v>
      </c>
      <c r="F15" s="424" t="s">
        <v>47</v>
      </c>
      <c r="G15" s="421" t="s">
        <v>48</v>
      </c>
      <c r="H15" s="405">
        <f>'Kiadás ktgvszervenként'!G15</f>
        <v>0</v>
      </c>
      <c r="I15" s="418">
        <f>'Kiadás ktgvszervenként'!L15</f>
        <v>0</v>
      </c>
      <c r="J15" s="407">
        <f>'Kiadás ktgvszervenként'!Q15</f>
        <v>0</v>
      </c>
    </row>
    <row r="16" spans="1:10" ht="20.25" x14ac:dyDescent="0.2">
      <c r="A16" s="413" t="s">
        <v>49</v>
      </c>
      <c r="B16" s="409" t="s">
        <v>50</v>
      </c>
      <c r="C16" s="410">
        <f>'Bevétel össz.'!G42</f>
        <v>85590094.099999994</v>
      </c>
      <c r="D16" s="414">
        <f>'Bevétel össz.'!L42</f>
        <v>85590094</v>
      </c>
      <c r="E16" s="412">
        <f>'Bevétel össz.'!Q42</f>
        <v>85590094</v>
      </c>
      <c r="F16" s="408" t="s">
        <v>51</v>
      </c>
      <c r="G16" s="409" t="s">
        <v>52</v>
      </c>
      <c r="H16" s="410">
        <f>SUM(H13:H15)</f>
        <v>412650</v>
      </c>
      <c r="I16" s="411">
        <f>SUM(I13:I15)</f>
        <v>11820425</v>
      </c>
      <c r="J16" s="412">
        <f>SUM(J13:J15)</f>
        <v>12720425</v>
      </c>
    </row>
    <row r="17" spans="1:10" ht="20.25" x14ac:dyDescent="0.2">
      <c r="A17" s="413" t="s">
        <v>53</v>
      </c>
      <c r="B17" s="409" t="s">
        <v>54</v>
      </c>
      <c r="C17" s="410">
        <f>'Bevétel össz.'!G45</f>
        <v>100000000</v>
      </c>
      <c r="D17" s="414">
        <f>'Bevétel össz.'!L45</f>
        <v>100000000</v>
      </c>
      <c r="E17" s="412">
        <f>'Bevétel össz.'!Q45</f>
        <v>100000000</v>
      </c>
      <c r="F17" s="424" t="s">
        <v>445</v>
      </c>
      <c r="G17" s="421" t="s">
        <v>56</v>
      </c>
      <c r="H17" s="405">
        <f>'Kiadás ktgvszervenként'!G17</f>
        <v>112711915</v>
      </c>
      <c r="I17" s="418">
        <f>'Kiadás ktgvszervenként'!L17</f>
        <v>100988747</v>
      </c>
      <c r="J17" s="407">
        <f>'Kiadás ktgvszervenként'!Q17</f>
        <v>106371280</v>
      </c>
    </row>
    <row r="18" spans="1:10" ht="20.25" x14ac:dyDescent="0.2">
      <c r="A18" s="422" t="s">
        <v>57</v>
      </c>
      <c r="B18" s="421" t="s">
        <v>58</v>
      </c>
      <c r="C18" s="405">
        <f>'Bevétel össz.'!G46</f>
        <v>0</v>
      </c>
      <c r="D18" s="406">
        <f>'Bevétel össz.'!L46</f>
        <v>0</v>
      </c>
      <c r="E18" s="407">
        <f>'Bevétel össz.'!Q46</f>
        <v>0</v>
      </c>
      <c r="F18" s="425"/>
      <c r="G18" s="426"/>
      <c r="H18" s="427"/>
      <c r="I18" s="428"/>
      <c r="J18" s="429"/>
    </row>
    <row r="19" spans="1:10" ht="20.25" x14ac:dyDescent="0.2">
      <c r="A19" s="422" t="s">
        <v>59</v>
      </c>
      <c r="B19" s="421" t="s">
        <v>60</v>
      </c>
      <c r="C19" s="405">
        <f>'Bevétel össz.'!G47</f>
        <v>0</v>
      </c>
      <c r="D19" s="406">
        <f>'Bevétel össz.'!L47</f>
        <v>0</v>
      </c>
      <c r="E19" s="407">
        <f>'Bevétel össz.'!Q47</f>
        <v>0</v>
      </c>
      <c r="F19" s="425"/>
      <c r="G19" s="430"/>
      <c r="H19" s="431"/>
      <c r="I19" s="432"/>
      <c r="J19" s="433"/>
    </row>
    <row r="20" spans="1:10" ht="20.25" x14ac:dyDescent="0.2">
      <c r="A20" s="434" t="s">
        <v>61</v>
      </c>
      <c r="B20" s="435" t="s">
        <v>62</v>
      </c>
      <c r="C20" s="410">
        <f>SUM(C18:C19)</f>
        <v>0</v>
      </c>
      <c r="D20" s="414">
        <f>SUM(D18:D19)</f>
        <v>0</v>
      </c>
      <c r="E20" s="412">
        <f>SUM(E18:E19)</f>
        <v>0</v>
      </c>
      <c r="F20" s="425"/>
      <c r="G20" s="430"/>
      <c r="H20" s="431"/>
      <c r="I20" s="432"/>
      <c r="J20" s="433"/>
    </row>
    <row r="21" spans="1:10" ht="20.25" x14ac:dyDescent="0.2">
      <c r="A21" s="422" t="s">
        <v>63</v>
      </c>
      <c r="B21" s="421" t="s">
        <v>64</v>
      </c>
      <c r="C21" s="405">
        <f>'Bevétel össz.'!G49</f>
        <v>0</v>
      </c>
      <c r="D21" s="406">
        <f>'Bevétel össz.'!L49</f>
        <v>0</v>
      </c>
      <c r="E21" s="407">
        <f>'Bevétel össz.'!Q49</f>
        <v>0</v>
      </c>
      <c r="F21" s="425"/>
      <c r="G21" s="430"/>
      <c r="H21" s="431"/>
      <c r="I21" s="432"/>
      <c r="J21" s="433"/>
    </row>
    <row r="22" spans="1:10" ht="20.25" x14ac:dyDescent="0.2">
      <c r="A22" s="422" t="s">
        <v>65</v>
      </c>
      <c r="B22" s="421" t="s">
        <v>66</v>
      </c>
      <c r="C22" s="405">
        <f>'Bevétel össz.'!G50</f>
        <v>0</v>
      </c>
      <c r="D22" s="406">
        <f>'Bevétel össz.'!L50</f>
        <v>0</v>
      </c>
      <c r="E22" s="407">
        <f>'Bevétel össz.'!Q50</f>
        <v>0</v>
      </c>
      <c r="F22" s="425"/>
      <c r="G22" s="430"/>
      <c r="H22" s="431"/>
      <c r="I22" s="432"/>
      <c r="J22" s="433"/>
    </row>
    <row r="23" spans="1:10" ht="20.25" x14ac:dyDescent="0.2">
      <c r="A23" s="434" t="s">
        <v>67</v>
      </c>
      <c r="B23" s="435" t="s">
        <v>68</v>
      </c>
      <c r="C23" s="410">
        <f>SUM(C21:C22)</f>
        <v>0</v>
      </c>
      <c r="D23" s="414">
        <f>SUM(D21:D22)</f>
        <v>0</v>
      </c>
      <c r="E23" s="412">
        <f>SUM(E21:E22)</f>
        <v>0</v>
      </c>
      <c r="F23" s="436"/>
      <c r="G23" s="430"/>
      <c r="H23" s="431"/>
      <c r="I23" s="432"/>
      <c r="J23" s="433"/>
    </row>
    <row r="24" spans="1:10" ht="20.25" x14ac:dyDescent="0.2">
      <c r="A24" s="1413" t="s">
        <v>338</v>
      </c>
      <c r="B24" s="1414"/>
      <c r="C24" s="437">
        <f>SUM(C23,C20,C15,C8,C5,C16,C17)</f>
        <v>830477185.10000002</v>
      </c>
      <c r="D24" s="438">
        <f>SUM(D23,D20,D15,D8,D5,D16,D17)</f>
        <v>833030035</v>
      </c>
      <c r="E24" s="439">
        <f>SUM(E23,E20,E15,E8,E5,E16,E17)</f>
        <v>1068713944</v>
      </c>
      <c r="F24" s="1415" t="s">
        <v>339</v>
      </c>
      <c r="G24" s="1415"/>
      <c r="H24" s="440" t="e">
        <f>SUM(H17:H23,H16,H12,H11,H10,H6,H5,H4,H3)</f>
        <v>#REF!</v>
      </c>
      <c r="I24" s="441">
        <f>SUM(I17:I23,I16,I12,I11,I10,I6,I5,I4,I3)</f>
        <v>1178396454</v>
      </c>
      <c r="J24" s="442">
        <f>SUM(J17:J23,J16,J12,J11,J10,J6,J5,J4,J3)</f>
        <v>1309076923</v>
      </c>
    </row>
    <row r="25" spans="1:10" ht="20.25" x14ac:dyDescent="0.2">
      <c r="A25" s="356" t="s">
        <v>69</v>
      </c>
      <c r="B25" s="417" t="s">
        <v>329</v>
      </c>
      <c r="C25" s="443">
        <f>'Bevétel össz.'!G53</f>
        <v>60000000</v>
      </c>
      <c r="D25" s="444">
        <f>'Bevétel össz.'!L53</f>
        <v>60000000</v>
      </c>
      <c r="E25" s="445">
        <f>'Bevétel össz.'!Q53</f>
        <v>60000000</v>
      </c>
      <c r="F25" s="446"/>
      <c r="G25" s="447"/>
      <c r="H25" s="448"/>
      <c r="I25" s="449"/>
      <c r="J25" s="450"/>
    </row>
    <row r="26" spans="1:10" ht="20.25" x14ac:dyDescent="0.2">
      <c r="A26" s="422" t="s">
        <v>330</v>
      </c>
      <c r="B26" s="423" t="s">
        <v>331</v>
      </c>
      <c r="C26" s="405">
        <f>'Bevétel össz.'!G52</f>
        <v>0</v>
      </c>
      <c r="D26" s="406">
        <f>'Bevétel össz.'!L52</f>
        <v>0</v>
      </c>
      <c r="E26" s="407">
        <f>'Bevétel össz.'!Q52</f>
        <v>94996560</v>
      </c>
      <c r="F26" s="424" t="s">
        <v>71</v>
      </c>
      <c r="G26" s="423" t="s">
        <v>72</v>
      </c>
      <c r="H26" s="405">
        <f>'Kiadás ktgvszervenként'!G20</f>
        <v>0</v>
      </c>
      <c r="I26" s="418">
        <f>'Kiadás ktgvszervenként'!L20</f>
        <v>0</v>
      </c>
      <c r="J26" s="407">
        <f>'Kiadás ktgvszervenként'!Q20</f>
        <v>200000000</v>
      </c>
    </row>
    <row r="27" spans="1:10" ht="20.25" x14ac:dyDescent="0.2">
      <c r="A27" s="422" t="s">
        <v>73</v>
      </c>
      <c r="B27" s="423" t="s">
        <v>74</v>
      </c>
      <c r="C27" s="405">
        <f>'Bevétel össz.'!G55</f>
        <v>292817307</v>
      </c>
      <c r="D27" s="406">
        <f>'Bevétel össz.'!L55</f>
        <v>293024814</v>
      </c>
      <c r="E27" s="407">
        <f>'Bevétel össz.'!Q55</f>
        <v>293024814</v>
      </c>
      <c r="F27" s="424" t="s">
        <v>79</v>
      </c>
      <c r="G27" s="423" t="s">
        <v>307</v>
      </c>
      <c r="H27" s="405">
        <f>'Kiadás ktgvszervenként'!G18</f>
        <v>7658395</v>
      </c>
      <c r="I27" s="418">
        <f>'Kiadás ktgvszervenként'!L18</f>
        <v>7658395</v>
      </c>
      <c r="J27" s="407">
        <f>'Kiadás ktgvszervenként'!Q18</f>
        <v>7658395</v>
      </c>
    </row>
    <row r="28" spans="1:10" s="457" customFormat="1" ht="20.25" x14ac:dyDescent="0.2">
      <c r="A28" s="1409" t="s">
        <v>336</v>
      </c>
      <c r="B28" s="1410"/>
      <c r="C28" s="451">
        <f>SUM(C24:C27)</f>
        <v>1183294492.0999999</v>
      </c>
      <c r="D28" s="452">
        <f>SUM(D24:D27)</f>
        <v>1186054849</v>
      </c>
      <c r="E28" s="453">
        <f>SUM(E24:E27)</f>
        <v>1516735318</v>
      </c>
      <c r="F28" s="1416" t="s">
        <v>336</v>
      </c>
      <c r="G28" s="1416"/>
      <c r="H28" s="454" t="e">
        <f>SUM(H24:H27)</f>
        <v>#REF!</v>
      </c>
      <c r="I28" s="455">
        <f>SUM(I24:I27)</f>
        <v>1186054849</v>
      </c>
      <c r="J28" s="456">
        <f>SUM(J24:J27)</f>
        <v>1516735318</v>
      </c>
    </row>
    <row r="29" spans="1:10" ht="20.25" x14ac:dyDescent="0.2">
      <c r="A29" s="422" t="s">
        <v>75</v>
      </c>
      <c r="B29" s="423" t="s">
        <v>76</v>
      </c>
      <c r="C29" s="405">
        <f>'Bevétel össz.'!G57</f>
        <v>292963693</v>
      </c>
      <c r="D29" s="406">
        <f>'Bevétel össz.'!L57</f>
        <v>293110377</v>
      </c>
      <c r="E29" s="407">
        <f>'Bevétel össz.'!Q57</f>
        <v>297436788</v>
      </c>
      <c r="F29" s="424" t="s">
        <v>77</v>
      </c>
      <c r="G29" s="423" t="s">
        <v>76</v>
      </c>
      <c r="H29" s="405">
        <f>C29</f>
        <v>292963693</v>
      </c>
      <c r="I29" s="418">
        <f>D29</f>
        <v>293110377</v>
      </c>
      <c r="J29" s="407">
        <f>E29</f>
        <v>297436788</v>
      </c>
    </row>
    <row r="30" spans="1:10" ht="21" thickBot="1" x14ac:dyDescent="0.25">
      <c r="A30" s="458"/>
      <c r="B30" s="459"/>
      <c r="C30" s="460"/>
      <c r="D30" s="461"/>
      <c r="E30" s="462"/>
      <c r="F30" s="463"/>
      <c r="G30" s="459"/>
      <c r="H30" s="460"/>
      <c r="I30" s="464"/>
      <c r="J30" s="462"/>
    </row>
    <row r="31" spans="1:10" s="469" customFormat="1" ht="21" thickBot="1" x14ac:dyDescent="0.25">
      <c r="A31" s="1411" t="s">
        <v>337</v>
      </c>
      <c r="B31" s="1412"/>
      <c r="C31" s="465">
        <f>SUM(C28:C30)</f>
        <v>1476258185.0999999</v>
      </c>
      <c r="D31" s="466">
        <f>SUM(D28:D30)</f>
        <v>1479165226</v>
      </c>
      <c r="E31" s="467">
        <f>SUM(E28:E30)</f>
        <v>1814172106</v>
      </c>
      <c r="F31" s="1417" t="s">
        <v>340</v>
      </c>
      <c r="G31" s="1412"/>
      <c r="H31" s="465" t="e">
        <f>SUM(H28:H30)</f>
        <v>#REF!</v>
      </c>
      <c r="I31" s="468">
        <f>SUM(I28:I30)</f>
        <v>1479165226</v>
      </c>
      <c r="J31" s="467">
        <f>SUM(J28:J30)</f>
        <v>1814172106</v>
      </c>
    </row>
    <row r="32" spans="1:10" ht="13.5" thickTop="1" x14ac:dyDescent="0.2"/>
    <row r="33" spans="2:10" x14ac:dyDescent="0.2">
      <c r="C33" s="471"/>
      <c r="D33" s="471"/>
      <c r="E33" s="471"/>
      <c r="F33" s="471"/>
      <c r="G33" s="471"/>
      <c r="H33" s="471"/>
    </row>
    <row r="34" spans="2:10" x14ac:dyDescent="0.2">
      <c r="B34" s="470"/>
      <c r="C34" s="471"/>
      <c r="D34" s="471"/>
      <c r="E34" s="471"/>
      <c r="F34" s="471"/>
      <c r="G34" s="471"/>
      <c r="H34" s="471"/>
      <c r="I34" s="35"/>
      <c r="J34" s="35"/>
    </row>
    <row r="35" spans="2:10" x14ac:dyDescent="0.2">
      <c r="C35" s="471"/>
      <c r="D35" s="471"/>
      <c r="E35" s="471"/>
      <c r="F35" s="471"/>
      <c r="G35" s="471"/>
      <c r="H35" s="471"/>
    </row>
  </sheetData>
  <sheetProtection formatCells="0" formatColumns="0" formatRows="0" insertColumns="0" insertRows="0" insertHyperlinks="0" deleteColumns="0" deleteRows="0" sort="0" autoFilter="0" pivotTables="0"/>
  <mergeCells count="10">
    <mergeCell ref="I1:J1"/>
    <mergeCell ref="A1:B2"/>
    <mergeCell ref="F1:G2"/>
    <mergeCell ref="A28:B28"/>
    <mergeCell ref="A31:B31"/>
    <mergeCell ref="A24:B24"/>
    <mergeCell ref="F24:G24"/>
    <mergeCell ref="F28:G28"/>
    <mergeCell ref="F31:G31"/>
    <mergeCell ref="D1:E1"/>
  </mergeCells>
  <phoneticPr fontId="24" type="noConversion"/>
  <printOptions horizontalCentered="1"/>
  <pageMargins left="0.59055118110236227" right="0.59055118110236227" top="0.74803149606299213" bottom="0.74803149606299213" header="0.31496062992125984" footer="0.51181102362204722"/>
  <pageSetup paperSize="9" scale="43" firstPageNumber="0" orientation="landscape" horizontalDpi="300" verticalDpi="300" r:id="rId1"/>
  <headerFooter alignWithMargins="0">
    <oddHeader>&amp;L&amp;"Times New Roman,Normál"&amp;14Hegyeshalom Nagyközségi Önkormányzat&amp;C&amp;"Times New Roman,Normál"&amp;14KÖLTSÉGVETÉSI MÉRLEG 2020. &amp;R&amp;"Times New Roman,Normál"&amp;12 1. melléklet Adatok: Ft-ban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15">
    <tabColor indexed="10"/>
    <pageSetUpPr fitToPage="1"/>
  </sheetPr>
  <dimension ref="A1:G135"/>
  <sheetViews>
    <sheetView zoomScale="80" zoomScaleNormal="80" workbookViewId="0">
      <pane ySplit="2" topLeftCell="A21" activePane="bottomLeft" state="frozen"/>
      <selection activeCell="N71" sqref="N71"/>
      <selection pane="bottomLeft" activeCell="G132" sqref="G132"/>
    </sheetView>
  </sheetViews>
  <sheetFormatPr defaultColWidth="8.5703125" defaultRowHeight="15.75" x14ac:dyDescent="0.2"/>
  <cols>
    <col min="1" max="1" width="7.28515625" style="81" bestFit="1" customWidth="1"/>
    <col min="2" max="2" width="64.5703125" style="81" bestFit="1" customWidth="1"/>
    <col min="3" max="3" width="20.85546875" style="107" bestFit="1" customWidth="1"/>
    <col min="4" max="5" width="20.85546875" style="108" bestFit="1" customWidth="1"/>
    <col min="6" max="6" width="19.42578125" style="108" bestFit="1" customWidth="1"/>
    <col min="7" max="7" width="23.42578125" style="108" customWidth="1"/>
    <col min="8" max="16384" width="8.5703125" style="81"/>
  </cols>
  <sheetData>
    <row r="1" spans="1:7" ht="15.75" customHeight="1" thickTop="1" x14ac:dyDescent="0.2">
      <c r="A1" s="1533" t="s">
        <v>93</v>
      </c>
      <c r="B1" s="1531" t="s">
        <v>418</v>
      </c>
      <c r="C1" s="1529" t="s">
        <v>464</v>
      </c>
      <c r="D1" s="1537" t="s">
        <v>634</v>
      </c>
      <c r="E1" s="1538"/>
      <c r="F1" s="1535" t="s">
        <v>635</v>
      </c>
      <c r="G1" s="1536"/>
    </row>
    <row r="2" spans="1:7" ht="15.75" customHeight="1" thickBot="1" x14ac:dyDescent="0.25">
      <c r="A2" s="1534"/>
      <c r="B2" s="1532"/>
      <c r="C2" s="1530"/>
      <c r="D2" s="1257" t="s">
        <v>463</v>
      </c>
      <c r="E2" s="1258" t="s">
        <v>462</v>
      </c>
      <c r="F2" s="1259" t="s">
        <v>463</v>
      </c>
      <c r="G2" s="1284" t="s">
        <v>462</v>
      </c>
    </row>
    <row r="3" spans="1:7" x14ac:dyDescent="0.2">
      <c r="A3" s="1285" t="s">
        <v>182</v>
      </c>
      <c r="B3" s="1286" t="s">
        <v>183</v>
      </c>
      <c r="C3" s="1287">
        <v>82338514</v>
      </c>
      <c r="D3" s="1288">
        <v>81992296</v>
      </c>
      <c r="E3" s="1260">
        <v>80701160</v>
      </c>
      <c r="F3" s="1272">
        <v>38681350</v>
      </c>
      <c r="G3" s="1289">
        <v>78749380</v>
      </c>
    </row>
    <row r="4" spans="1:7" x14ac:dyDescent="0.2">
      <c r="A4" s="1290" t="s">
        <v>184</v>
      </c>
      <c r="B4" s="1291" t="s">
        <v>185</v>
      </c>
      <c r="C4" s="1196">
        <v>7458478</v>
      </c>
      <c r="D4" s="1292">
        <v>7458478</v>
      </c>
      <c r="E4" s="1261">
        <v>11530656</v>
      </c>
      <c r="F4" s="1273">
        <v>23500</v>
      </c>
      <c r="G4" s="1293">
        <v>11530656</v>
      </c>
    </row>
    <row r="5" spans="1:7" x14ac:dyDescent="0.2">
      <c r="A5" s="1290" t="s">
        <v>186</v>
      </c>
      <c r="B5" s="1291" t="s">
        <v>187</v>
      </c>
      <c r="C5" s="1196"/>
      <c r="D5" s="1292"/>
      <c r="E5" s="1261"/>
      <c r="F5" s="1273"/>
      <c r="G5" s="1293"/>
    </row>
    <row r="6" spans="1:7" x14ac:dyDescent="0.2">
      <c r="A6" s="1290" t="s">
        <v>188</v>
      </c>
      <c r="B6" s="1291" t="s">
        <v>189</v>
      </c>
      <c r="C6" s="1196"/>
      <c r="D6" s="1292"/>
      <c r="E6" s="1261"/>
      <c r="F6" s="1273"/>
      <c r="G6" s="1293"/>
    </row>
    <row r="7" spans="1:7" x14ac:dyDescent="0.2">
      <c r="A7" s="1290" t="s">
        <v>190</v>
      </c>
      <c r="B7" s="1291" t="s">
        <v>191</v>
      </c>
      <c r="C7" s="1196">
        <v>4027104</v>
      </c>
      <c r="D7" s="1292">
        <v>4027104</v>
      </c>
      <c r="E7" s="1261">
        <v>4027104</v>
      </c>
      <c r="F7" s="1273"/>
      <c r="G7" s="1293">
        <v>4026928</v>
      </c>
    </row>
    <row r="8" spans="1:7" x14ac:dyDescent="0.2">
      <c r="A8" s="1290" t="s">
        <v>192</v>
      </c>
      <c r="B8" s="1291" t="s">
        <v>193</v>
      </c>
      <c r="C8" s="1196">
        <v>3122700</v>
      </c>
      <c r="D8" s="1292">
        <v>3637680</v>
      </c>
      <c r="E8" s="1261">
        <v>3681158</v>
      </c>
      <c r="F8" s="1273">
        <v>3637680</v>
      </c>
      <c r="G8" s="1293">
        <v>3681158</v>
      </c>
    </row>
    <row r="9" spans="1:7" x14ac:dyDescent="0.2">
      <c r="A9" s="1290" t="s">
        <v>194</v>
      </c>
      <c r="B9" s="1291" t="s">
        <v>301</v>
      </c>
      <c r="C9" s="1196">
        <v>3160500</v>
      </c>
      <c r="D9" s="1292">
        <v>3160500</v>
      </c>
      <c r="E9" s="1261">
        <v>3160500</v>
      </c>
      <c r="F9" s="1273">
        <v>3160500</v>
      </c>
      <c r="G9" s="1293">
        <v>3160500</v>
      </c>
    </row>
    <row r="10" spans="1:7" x14ac:dyDescent="0.2">
      <c r="A10" s="1290" t="s">
        <v>196</v>
      </c>
      <c r="B10" s="1291" t="s">
        <v>197</v>
      </c>
      <c r="C10" s="1196">
        <v>940000</v>
      </c>
      <c r="D10" s="1292">
        <v>940000</v>
      </c>
      <c r="E10" s="1261">
        <v>896522</v>
      </c>
      <c r="F10" s="1273">
        <v>272461</v>
      </c>
      <c r="G10" s="1293">
        <v>709450</v>
      </c>
    </row>
    <row r="11" spans="1:7" x14ac:dyDescent="0.2">
      <c r="A11" s="1290" t="s">
        <v>198</v>
      </c>
      <c r="B11" s="1291" t="s">
        <v>199</v>
      </c>
      <c r="C11" s="1196">
        <v>252000</v>
      </c>
      <c r="D11" s="1292">
        <v>252000</v>
      </c>
      <c r="E11" s="1261">
        <v>252000</v>
      </c>
      <c r="F11" s="1273"/>
      <c r="G11" s="1293">
        <v>242000</v>
      </c>
    </row>
    <row r="12" spans="1:7" x14ac:dyDescent="0.2">
      <c r="A12" s="1290" t="s">
        <v>200</v>
      </c>
      <c r="B12" s="1291" t="s">
        <v>201</v>
      </c>
      <c r="C12" s="1196"/>
      <c r="D12" s="1292">
        <v>347018</v>
      </c>
      <c r="E12" s="1261">
        <v>1107491</v>
      </c>
      <c r="F12" s="1273">
        <v>347018</v>
      </c>
      <c r="G12" s="1293">
        <v>1107491</v>
      </c>
    </row>
    <row r="13" spans="1:7" x14ac:dyDescent="0.2">
      <c r="A13" s="1294" t="s">
        <v>202</v>
      </c>
      <c r="B13" s="1295" t="s">
        <v>401</v>
      </c>
      <c r="C13" s="1296">
        <f>SUM(C3:C12)</f>
        <v>101299296</v>
      </c>
      <c r="D13" s="1297">
        <f>SUM(D3:D12)</f>
        <v>101815076</v>
      </c>
      <c r="E13" s="929">
        <f>SUM(E3:E12)</f>
        <v>105356591</v>
      </c>
      <c r="F13" s="934">
        <f>SUM(F3:F12)</f>
        <v>46122509</v>
      </c>
      <c r="G13" s="1298">
        <f>SUM(G3:G12)</f>
        <v>103207563</v>
      </c>
    </row>
    <row r="14" spans="1:7" x14ac:dyDescent="0.2">
      <c r="A14" s="1290" t="s">
        <v>203</v>
      </c>
      <c r="B14" s="1291" t="s">
        <v>204</v>
      </c>
      <c r="C14" s="1196"/>
      <c r="D14" s="1292"/>
      <c r="E14" s="1261"/>
      <c r="F14" s="1273"/>
      <c r="G14" s="1293"/>
    </row>
    <row r="15" spans="1:7" x14ac:dyDescent="0.2">
      <c r="A15" s="1290" t="s">
        <v>205</v>
      </c>
      <c r="B15" s="1291" t="s">
        <v>286</v>
      </c>
      <c r="C15" s="1196"/>
      <c r="D15" s="1292"/>
      <c r="E15" s="1261"/>
      <c r="F15" s="1273"/>
      <c r="G15" s="1293"/>
    </row>
    <row r="16" spans="1:7" x14ac:dyDescent="0.2">
      <c r="A16" s="1290" t="s">
        <v>207</v>
      </c>
      <c r="B16" s="1291" t="s">
        <v>208</v>
      </c>
      <c r="C16" s="1196"/>
      <c r="D16" s="1292"/>
      <c r="E16" s="1261"/>
      <c r="F16" s="1273"/>
      <c r="G16" s="1293"/>
    </row>
    <row r="17" spans="1:7" x14ac:dyDescent="0.2">
      <c r="A17" s="1294" t="s">
        <v>209</v>
      </c>
      <c r="B17" s="1295" t="s">
        <v>402</v>
      </c>
      <c r="C17" s="1296">
        <f>SUM(C14:C16)</f>
        <v>0</v>
      </c>
      <c r="D17" s="1297">
        <f>SUM(D14:D16)</f>
        <v>0</v>
      </c>
      <c r="E17" s="929">
        <f>SUM(E14:E16)</f>
        <v>0</v>
      </c>
      <c r="F17" s="934">
        <f>SUM(F14:F16)</f>
        <v>0</v>
      </c>
      <c r="G17" s="1298">
        <f>SUM(G14:G16)</f>
        <v>0</v>
      </c>
    </row>
    <row r="18" spans="1:7" x14ac:dyDescent="0.2">
      <c r="A18" s="1299" t="s">
        <v>5</v>
      </c>
      <c r="B18" s="1300" t="s">
        <v>210</v>
      </c>
      <c r="C18" s="1301">
        <f>C13+C17</f>
        <v>101299296</v>
      </c>
      <c r="D18" s="1302">
        <f>SUM(D17,D13)</f>
        <v>101815076</v>
      </c>
      <c r="E18" s="930">
        <f>SUM(E17,E13)</f>
        <v>105356591</v>
      </c>
      <c r="F18" s="935">
        <f>SUM(F17,F13)</f>
        <v>46122509</v>
      </c>
      <c r="G18" s="1303">
        <f>SUM(G17,G13)</f>
        <v>103207563</v>
      </c>
    </row>
    <row r="19" spans="1:7" x14ac:dyDescent="0.2">
      <c r="A19" s="1290" t="s">
        <v>211</v>
      </c>
      <c r="B19" s="1304" t="s">
        <v>212</v>
      </c>
      <c r="C19" s="1196">
        <v>17562878</v>
      </c>
      <c r="D19" s="1292">
        <v>16970790</v>
      </c>
      <c r="E19" s="1261">
        <v>18017429</v>
      </c>
      <c r="F19" s="1273">
        <v>7471972</v>
      </c>
      <c r="G19" s="1293">
        <v>16487048</v>
      </c>
    </row>
    <row r="20" spans="1:7" x14ac:dyDescent="0.2">
      <c r="A20" s="1290" t="s">
        <v>213</v>
      </c>
      <c r="B20" s="1304" t="s">
        <v>214</v>
      </c>
      <c r="C20" s="1196"/>
      <c r="D20" s="1292"/>
      <c r="E20" s="1261"/>
      <c r="F20" s="1273"/>
      <c r="G20" s="1293"/>
    </row>
    <row r="21" spans="1:7" x14ac:dyDescent="0.2">
      <c r="A21" s="1290" t="s">
        <v>215</v>
      </c>
      <c r="B21" s="1304" t="s">
        <v>302</v>
      </c>
      <c r="C21" s="1196"/>
      <c r="D21" s="1292"/>
      <c r="E21" s="1261"/>
      <c r="F21" s="1273"/>
      <c r="G21" s="1293">
        <v>64896</v>
      </c>
    </row>
    <row r="22" spans="1:7" x14ac:dyDescent="0.2">
      <c r="A22" s="1290" t="s">
        <v>217</v>
      </c>
      <c r="B22" s="1304" t="s">
        <v>218</v>
      </c>
      <c r="C22" s="1196">
        <v>468405</v>
      </c>
      <c r="D22" s="1292">
        <v>545653</v>
      </c>
      <c r="E22" s="1261"/>
      <c r="F22" s="1273">
        <v>545653</v>
      </c>
      <c r="G22" s="1293">
        <v>545653</v>
      </c>
    </row>
    <row r="23" spans="1:7" x14ac:dyDescent="0.2">
      <c r="A23" s="1299" t="s">
        <v>9</v>
      </c>
      <c r="B23" s="1300" t="s">
        <v>219</v>
      </c>
      <c r="C23" s="1301">
        <f>SUM(C19:C22)</f>
        <v>18031283</v>
      </c>
      <c r="D23" s="1302">
        <f>SUM(D19:D22)</f>
        <v>17516443</v>
      </c>
      <c r="E23" s="930">
        <f>SUM(E19:E22)</f>
        <v>18017429</v>
      </c>
      <c r="F23" s="935">
        <f>SUM(F19:F22)</f>
        <v>8017625</v>
      </c>
      <c r="G23" s="1303">
        <f>SUM(G19:G22)</f>
        <v>17097597</v>
      </c>
    </row>
    <row r="24" spans="1:7" x14ac:dyDescent="0.2">
      <c r="A24" s="1290" t="s">
        <v>220</v>
      </c>
      <c r="B24" s="1304" t="s">
        <v>221</v>
      </c>
      <c r="C24" s="1196"/>
      <c r="D24" s="1292"/>
      <c r="E24" s="1261"/>
      <c r="F24" s="1273"/>
      <c r="G24" s="1293"/>
    </row>
    <row r="25" spans="1:7" x14ac:dyDescent="0.2">
      <c r="A25" s="1290" t="s">
        <v>222</v>
      </c>
      <c r="B25" s="1291" t="s">
        <v>223</v>
      </c>
      <c r="C25" s="1196">
        <v>400000</v>
      </c>
      <c r="D25" s="1292">
        <v>400000</v>
      </c>
      <c r="E25" s="1261">
        <v>400000</v>
      </c>
      <c r="F25" s="1273"/>
      <c r="G25" s="1293">
        <v>104513</v>
      </c>
    </row>
    <row r="26" spans="1:7" s="98" customFormat="1" x14ac:dyDescent="0.2">
      <c r="A26" s="1305" t="s">
        <v>224</v>
      </c>
      <c r="B26" s="1306" t="s">
        <v>225</v>
      </c>
      <c r="C26" s="1307">
        <f>SUM(C24:C25)</f>
        <v>400000</v>
      </c>
      <c r="D26" s="1308">
        <f>SUM(D24:D25)</f>
        <v>400000</v>
      </c>
      <c r="E26" s="1262">
        <f>SUM(E24:E25)</f>
        <v>400000</v>
      </c>
      <c r="F26" s="1281">
        <f>SUM(F24:F25)</f>
        <v>0</v>
      </c>
      <c r="G26" s="1309">
        <f>SUM(G24:G25)</f>
        <v>104513</v>
      </c>
    </row>
    <row r="27" spans="1:7" x14ac:dyDescent="0.2">
      <c r="A27" s="1290" t="s">
        <v>226</v>
      </c>
      <c r="B27" s="1291" t="s">
        <v>227</v>
      </c>
      <c r="C27" s="1196"/>
      <c r="D27" s="1292"/>
      <c r="E27" s="1261"/>
      <c r="F27" s="1273"/>
      <c r="G27" s="1293"/>
    </row>
    <row r="28" spans="1:7" x14ac:dyDescent="0.2">
      <c r="A28" s="1290" t="s">
        <v>228</v>
      </c>
      <c r="B28" s="1291" t="s">
        <v>229</v>
      </c>
      <c r="C28" s="1196">
        <v>1500000</v>
      </c>
      <c r="D28" s="1292">
        <v>1500000</v>
      </c>
      <c r="E28" s="1261">
        <v>1500000</v>
      </c>
      <c r="F28" s="1273">
        <v>1405492</v>
      </c>
      <c r="G28" s="1293">
        <v>1480069</v>
      </c>
    </row>
    <row r="29" spans="1:7" x14ac:dyDescent="0.2">
      <c r="A29" s="1290" t="s">
        <v>303</v>
      </c>
      <c r="B29" s="1291" t="s">
        <v>304</v>
      </c>
      <c r="C29" s="1196"/>
      <c r="D29" s="1292"/>
      <c r="E29" s="1261"/>
      <c r="F29" s="1273"/>
      <c r="G29" s="1293"/>
    </row>
    <row r="30" spans="1:7" x14ac:dyDescent="0.2">
      <c r="A30" s="1290" t="s">
        <v>232</v>
      </c>
      <c r="B30" s="1291" t="s">
        <v>233</v>
      </c>
      <c r="C30" s="1196"/>
      <c r="D30" s="1292"/>
      <c r="E30" s="1261"/>
      <c r="F30" s="1273"/>
      <c r="G30" s="1293"/>
    </row>
    <row r="31" spans="1:7" x14ac:dyDescent="0.2">
      <c r="A31" s="1290" t="s">
        <v>234</v>
      </c>
      <c r="B31" s="1304" t="s">
        <v>235</v>
      </c>
      <c r="C31" s="1196"/>
      <c r="D31" s="1292"/>
      <c r="E31" s="1261"/>
      <c r="F31" s="1273"/>
      <c r="G31" s="1293"/>
    </row>
    <row r="32" spans="1:7" x14ac:dyDescent="0.2">
      <c r="A32" s="1290" t="s">
        <v>236</v>
      </c>
      <c r="B32" s="1291" t="s">
        <v>237</v>
      </c>
      <c r="C32" s="1196">
        <v>1000000</v>
      </c>
      <c r="D32" s="1292">
        <v>976805</v>
      </c>
      <c r="E32" s="1261">
        <v>1046805</v>
      </c>
      <c r="F32" s="1273"/>
      <c r="G32" s="1293">
        <v>1010876</v>
      </c>
    </row>
    <row r="33" spans="1:7" s="98" customFormat="1" x14ac:dyDescent="0.2">
      <c r="A33" s="1310" t="s">
        <v>230</v>
      </c>
      <c r="B33" s="1311" t="s">
        <v>403</v>
      </c>
      <c r="C33" s="1307">
        <f>SUM(C27:C32)</f>
        <v>2500000</v>
      </c>
      <c r="D33" s="1308">
        <f>SUM(D27:D32)</f>
        <v>2476805</v>
      </c>
      <c r="E33" s="1262">
        <f>SUM(E27:E32)</f>
        <v>2546805</v>
      </c>
      <c r="F33" s="1281">
        <f>SUM(F27:F32)</f>
        <v>1405492</v>
      </c>
      <c r="G33" s="1309">
        <f>SUM(G27:G32)</f>
        <v>2490945</v>
      </c>
    </row>
    <row r="34" spans="1:7" x14ac:dyDescent="0.2">
      <c r="A34" s="1294" t="s">
        <v>238</v>
      </c>
      <c r="B34" s="1295" t="s">
        <v>406</v>
      </c>
      <c r="C34" s="1296">
        <f>SUM(C33,C26)</f>
        <v>2900000</v>
      </c>
      <c r="D34" s="1297">
        <f>SUM(D33,D26)</f>
        <v>2876805</v>
      </c>
      <c r="E34" s="929">
        <f>SUM(E33,E26)</f>
        <v>2946805</v>
      </c>
      <c r="F34" s="934">
        <f>SUM(F33,F26)</f>
        <v>1405492</v>
      </c>
      <c r="G34" s="1298">
        <f>SUM(G33,G26)</f>
        <v>2595458</v>
      </c>
    </row>
    <row r="35" spans="1:7" x14ac:dyDescent="0.2">
      <c r="A35" s="1290" t="s">
        <v>239</v>
      </c>
      <c r="B35" s="1291" t="s">
        <v>240</v>
      </c>
      <c r="C35" s="1312"/>
      <c r="D35" s="1292">
        <v>120960</v>
      </c>
      <c r="E35" s="1261">
        <v>120960</v>
      </c>
      <c r="F35" s="1273">
        <v>120960</v>
      </c>
      <c r="G35" s="1293">
        <v>120960</v>
      </c>
    </row>
    <row r="36" spans="1:7" x14ac:dyDescent="0.2">
      <c r="A36" s="1290" t="s">
        <v>404</v>
      </c>
      <c r="B36" s="1291" t="s">
        <v>289</v>
      </c>
      <c r="C36" s="1312">
        <v>110000</v>
      </c>
      <c r="D36" s="1292">
        <v>110000</v>
      </c>
      <c r="E36" s="1261">
        <v>110000</v>
      </c>
      <c r="F36" s="1273">
        <v>24000</v>
      </c>
      <c r="G36" s="1293">
        <v>48861</v>
      </c>
    </row>
    <row r="37" spans="1:7" x14ac:dyDescent="0.2">
      <c r="A37" s="1290" t="s">
        <v>404</v>
      </c>
      <c r="B37" s="1291" t="s">
        <v>243</v>
      </c>
      <c r="C37" s="1312"/>
      <c r="D37" s="1292"/>
      <c r="E37" s="1261"/>
      <c r="F37" s="1273"/>
      <c r="G37" s="1293"/>
    </row>
    <row r="38" spans="1:7" x14ac:dyDescent="0.2">
      <c r="A38" s="1294" t="s">
        <v>244</v>
      </c>
      <c r="B38" s="1295" t="s">
        <v>426</v>
      </c>
      <c r="C38" s="1296">
        <f>SUM(C35:C37)</f>
        <v>110000</v>
      </c>
      <c r="D38" s="1297">
        <f>SUM(D35:D37)</f>
        <v>230960</v>
      </c>
      <c r="E38" s="929">
        <f>SUM(E35:E37)</f>
        <v>230960</v>
      </c>
      <c r="F38" s="934">
        <f>SUM(F35:F37)</f>
        <v>144960</v>
      </c>
      <c r="G38" s="1298">
        <f>SUM(G35:G37)</f>
        <v>169821</v>
      </c>
    </row>
    <row r="39" spans="1:7" x14ac:dyDescent="0.2">
      <c r="A39" s="1290" t="s">
        <v>245</v>
      </c>
      <c r="B39" s="1291" t="s">
        <v>246</v>
      </c>
      <c r="C39" s="1312"/>
      <c r="D39" s="1292"/>
      <c r="E39" s="1261"/>
      <c r="F39" s="1273"/>
      <c r="G39" s="1293"/>
    </row>
    <row r="40" spans="1:7" x14ac:dyDescent="0.2">
      <c r="A40" s="1290" t="s">
        <v>405</v>
      </c>
      <c r="B40" s="1291" t="s">
        <v>468</v>
      </c>
      <c r="C40" s="1312"/>
      <c r="D40" s="1292"/>
      <c r="E40" s="1261"/>
      <c r="F40" s="1273"/>
      <c r="G40" s="1293"/>
    </row>
    <row r="41" spans="1:7" x14ac:dyDescent="0.2">
      <c r="A41" s="1290" t="s">
        <v>429</v>
      </c>
      <c r="B41" s="1291" t="s">
        <v>247</v>
      </c>
      <c r="C41" s="1312"/>
      <c r="D41" s="1292"/>
      <c r="E41" s="1261"/>
      <c r="F41" s="1273"/>
      <c r="G41" s="1293"/>
    </row>
    <row r="42" spans="1:7" x14ac:dyDescent="0.2">
      <c r="A42" s="1290" t="s">
        <v>248</v>
      </c>
      <c r="B42" s="1291" t="s">
        <v>414</v>
      </c>
      <c r="C42" s="1312"/>
      <c r="D42" s="1292"/>
      <c r="E42" s="1261"/>
      <c r="F42" s="1273"/>
      <c r="G42" s="1293"/>
    </row>
    <row r="43" spans="1:7" x14ac:dyDescent="0.2">
      <c r="A43" s="1290" t="s">
        <v>249</v>
      </c>
      <c r="B43" s="1291" t="s">
        <v>250</v>
      </c>
      <c r="C43" s="1312">
        <v>500000</v>
      </c>
      <c r="D43" s="1292">
        <v>500000</v>
      </c>
      <c r="E43" s="1261">
        <v>790000</v>
      </c>
      <c r="F43" s="1273">
        <v>320029</v>
      </c>
      <c r="G43" s="1293">
        <v>782556</v>
      </c>
    </row>
    <row r="44" spans="1:7" x14ac:dyDescent="0.2">
      <c r="A44" s="1290" t="s">
        <v>251</v>
      </c>
      <c r="B44" s="1291" t="s">
        <v>252</v>
      </c>
      <c r="C44" s="1312"/>
      <c r="D44" s="1292"/>
      <c r="E44" s="1261"/>
      <c r="F44" s="1273"/>
      <c r="G44" s="1293"/>
    </row>
    <row r="45" spans="1:7" x14ac:dyDescent="0.2">
      <c r="A45" s="1290" t="s">
        <v>253</v>
      </c>
      <c r="B45" s="1291" t="s">
        <v>290</v>
      </c>
      <c r="C45" s="1312">
        <v>1200000</v>
      </c>
      <c r="D45" s="1292">
        <v>1500000</v>
      </c>
      <c r="E45" s="1261">
        <v>1600000</v>
      </c>
      <c r="F45" s="1273">
        <v>1451581</v>
      </c>
      <c r="G45" s="1293">
        <v>1592413</v>
      </c>
    </row>
    <row r="46" spans="1:7" x14ac:dyDescent="0.2">
      <c r="A46" s="1290" t="s">
        <v>255</v>
      </c>
      <c r="B46" s="1291" t="s">
        <v>291</v>
      </c>
      <c r="C46" s="1312">
        <v>4000000</v>
      </c>
      <c r="D46" s="1292">
        <v>3579040</v>
      </c>
      <c r="E46" s="1261">
        <v>3239040</v>
      </c>
      <c r="F46" s="1273">
        <v>1383005</v>
      </c>
      <c r="G46" s="1293">
        <v>3019957</v>
      </c>
    </row>
    <row r="47" spans="1:7" x14ac:dyDescent="0.2">
      <c r="A47" s="1290" t="s">
        <v>255</v>
      </c>
      <c r="B47" s="1291" t="s">
        <v>444</v>
      </c>
      <c r="C47" s="1312"/>
      <c r="D47" s="1292"/>
      <c r="E47" s="1261"/>
      <c r="F47" s="1273"/>
      <c r="G47" s="1293"/>
    </row>
    <row r="48" spans="1:7" x14ac:dyDescent="0.2">
      <c r="A48" s="1294" t="s">
        <v>405</v>
      </c>
      <c r="B48" s="1295" t="s">
        <v>408</v>
      </c>
      <c r="C48" s="1296">
        <f>SUM(C39:C47)</f>
        <v>5700000</v>
      </c>
      <c r="D48" s="1297">
        <f>SUM(D39:D47)</f>
        <v>5579040</v>
      </c>
      <c r="E48" s="929">
        <f>SUM(E39:E47)</f>
        <v>5629040</v>
      </c>
      <c r="F48" s="934">
        <f>SUM(F39:F47)</f>
        <v>3154615</v>
      </c>
      <c r="G48" s="1298">
        <f>SUM(G39:G47)</f>
        <v>5394926</v>
      </c>
    </row>
    <row r="49" spans="1:7" x14ac:dyDescent="0.2">
      <c r="A49" s="1290" t="s">
        <v>257</v>
      </c>
      <c r="B49" s="1291" t="s">
        <v>258</v>
      </c>
      <c r="C49" s="1312"/>
      <c r="D49" s="1292">
        <v>80814</v>
      </c>
      <c r="E49" s="1261">
        <v>190974</v>
      </c>
      <c r="F49" s="1273">
        <v>80814</v>
      </c>
      <c r="G49" s="1293">
        <v>190974</v>
      </c>
    </row>
    <row r="50" spans="1:7" x14ac:dyDescent="0.2">
      <c r="A50" s="1290" t="s">
        <v>259</v>
      </c>
      <c r="B50" s="1291" t="s">
        <v>260</v>
      </c>
      <c r="C50" s="1312"/>
      <c r="D50" s="1292"/>
      <c r="E50" s="1261"/>
      <c r="F50" s="1273"/>
      <c r="G50" s="1293"/>
    </row>
    <row r="51" spans="1:7" x14ac:dyDescent="0.2">
      <c r="A51" s="1290" t="s">
        <v>261</v>
      </c>
      <c r="B51" s="1291" t="s">
        <v>262</v>
      </c>
      <c r="C51" s="1312"/>
      <c r="D51" s="1292"/>
      <c r="E51" s="1261"/>
      <c r="F51" s="1273"/>
      <c r="G51" s="1293"/>
    </row>
    <row r="52" spans="1:7" x14ac:dyDescent="0.2">
      <c r="A52" s="1294" t="s">
        <v>263</v>
      </c>
      <c r="B52" s="1295" t="s">
        <v>416</v>
      </c>
      <c r="C52" s="1296">
        <f>SUM(C49:C51)</f>
        <v>0</v>
      </c>
      <c r="D52" s="1297">
        <f>SUM(D49:D51)</f>
        <v>80814</v>
      </c>
      <c r="E52" s="929">
        <f>SUM(E49:E51)</f>
        <v>190974</v>
      </c>
      <c r="F52" s="934">
        <f>SUM(F49:F51)</f>
        <v>80814</v>
      </c>
      <c r="G52" s="1298">
        <f>SUM(G49:G51)</f>
        <v>190974</v>
      </c>
    </row>
    <row r="53" spans="1:7" x14ac:dyDescent="0.2">
      <c r="A53" s="1290" t="s">
        <v>264</v>
      </c>
      <c r="B53" s="1291" t="s">
        <v>265</v>
      </c>
      <c r="C53" s="1312">
        <v>2352000</v>
      </c>
      <c r="D53" s="1292">
        <v>2352000</v>
      </c>
      <c r="E53" s="1261">
        <v>2232000</v>
      </c>
      <c r="F53" s="1273">
        <v>655692</v>
      </c>
      <c r="G53" s="1293">
        <v>1149829</v>
      </c>
    </row>
    <row r="54" spans="1:7" x14ac:dyDescent="0.2">
      <c r="A54" s="1290" t="s">
        <v>266</v>
      </c>
      <c r="B54" s="1291" t="s">
        <v>267</v>
      </c>
      <c r="C54" s="1312"/>
      <c r="D54" s="1292"/>
      <c r="E54" s="1261"/>
      <c r="F54" s="1273"/>
      <c r="G54" s="1293"/>
    </row>
    <row r="55" spans="1:7" x14ac:dyDescent="0.2">
      <c r="A55" s="1290" t="s">
        <v>268</v>
      </c>
      <c r="B55" s="1291" t="s">
        <v>269</v>
      </c>
      <c r="C55" s="1312"/>
      <c r="D55" s="1292"/>
      <c r="E55" s="1261"/>
      <c r="F55" s="1273"/>
      <c r="G55" s="1293"/>
    </row>
    <row r="56" spans="1:7" x14ac:dyDescent="0.2">
      <c r="A56" s="1290" t="s">
        <v>270</v>
      </c>
      <c r="B56" s="1304" t="s">
        <v>271</v>
      </c>
      <c r="C56" s="1312"/>
      <c r="D56" s="1292"/>
      <c r="E56" s="1261"/>
      <c r="F56" s="1273"/>
      <c r="G56" s="1293"/>
    </row>
    <row r="57" spans="1:7" x14ac:dyDescent="0.2">
      <c r="A57" s="1290" t="s">
        <v>272</v>
      </c>
      <c r="B57" s="1291" t="s">
        <v>273</v>
      </c>
      <c r="C57" s="1313">
        <v>20000</v>
      </c>
      <c r="D57" s="1292">
        <v>20000</v>
      </c>
      <c r="E57" s="1261">
        <v>20000</v>
      </c>
      <c r="F57" s="1273">
        <v>2499</v>
      </c>
      <c r="G57" s="1293">
        <v>4599</v>
      </c>
    </row>
    <row r="58" spans="1:7" x14ac:dyDescent="0.2">
      <c r="A58" s="1294" t="s">
        <v>274</v>
      </c>
      <c r="B58" s="1295" t="s">
        <v>410</v>
      </c>
      <c r="C58" s="1296">
        <f>SUM(C53:C57)</f>
        <v>2372000</v>
      </c>
      <c r="D58" s="1297">
        <f>SUM(D53:D57)</f>
        <v>2372000</v>
      </c>
      <c r="E58" s="929">
        <f>SUM(E53:E57)</f>
        <v>2252000</v>
      </c>
      <c r="F58" s="934">
        <f>SUM(F53:F57)</f>
        <v>658191</v>
      </c>
      <c r="G58" s="1298">
        <f>SUM(G53:G57)</f>
        <v>1154428</v>
      </c>
    </row>
    <row r="59" spans="1:7" x14ac:dyDescent="0.2">
      <c r="A59" s="1299" t="s">
        <v>13</v>
      </c>
      <c r="B59" s="1300" t="s">
        <v>275</v>
      </c>
      <c r="C59" s="1301">
        <f>SUM(C58,C52,C48,C38,C34)</f>
        <v>11082000</v>
      </c>
      <c r="D59" s="1302">
        <f>SUM(D58,D52,D48,D38,D34)</f>
        <v>11139619</v>
      </c>
      <c r="E59" s="930">
        <f>SUM(E58,E52,E48,E38,E34)</f>
        <v>11249779</v>
      </c>
      <c r="F59" s="935">
        <f>SUM(F58,F52,F48,F38,F34)</f>
        <v>5444072</v>
      </c>
      <c r="G59" s="1303">
        <f>SUM(G58,G52,G48,G38,G34)</f>
        <v>9505607</v>
      </c>
    </row>
    <row r="60" spans="1:7" x14ac:dyDescent="0.2">
      <c r="A60" s="1314" t="s">
        <v>17</v>
      </c>
      <c r="B60" s="1300" t="s">
        <v>276</v>
      </c>
      <c r="C60" s="1301"/>
      <c r="D60" s="1315"/>
      <c r="E60" s="1263"/>
      <c r="F60" s="1275"/>
      <c r="G60" s="1316"/>
    </row>
    <row r="61" spans="1:7" x14ac:dyDescent="0.2">
      <c r="A61" s="1317" t="s">
        <v>21</v>
      </c>
      <c r="B61" s="1291" t="s">
        <v>22</v>
      </c>
      <c r="C61" s="1312"/>
      <c r="D61" s="1292"/>
      <c r="E61" s="1261"/>
      <c r="F61" s="1273"/>
      <c r="G61" s="1293"/>
    </row>
    <row r="62" spans="1:7" x14ac:dyDescent="0.2">
      <c r="A62" s="1317" t="s">
        <v>25</v>
      </c>
      <c r="B62" s="1291" t="s">
        <v>277</v>
      </c>
      <c r="C62" s="1312"/>
      <c r="D62" s="1292"/>
      <c r="E62" s="1261"/>
      <c r="F62" s="1273"/>
      <c r="G62" s="1293"/>
    </row>
    <row r="63" spans="1:7" x14ac:dyDescent="0.2">
      <c r="A63" s="1317" t="s">
        <v>55</v>
      </c>
      <c r="B63" s="1291" t="s">
        <v>28</v>
      </c>
      <c r="C63" s="1312"/>
      <c r="D63" s="1292"/>
      <c r="E63" s="1261"/>
      <c r="F63" s="1273"/>
      <c r="G63" s="1293"/>
    </row>
    <row r="64" spans="1:7" x14ac:dyDescent="0.2">
      <c r="A64" s="1317" t="s">
        <v>445</v>
      </c>
      <c r="B64" s="1291" t="s">
        <v>278</v>
      </c>
      <c r="C64" s="1312"/>
      <c r="D64" s="1292"/>
      <c r="E64" s="1261"/>
      <c r="F64" s="1273"/>
      <c r="G64" s="1293"/>
    </row>
    <row r="65" spans="1:7" x14ac:dyDescent="0.2">
      <c r="A65" s="1299" t="s">
        <v>30</v>
      </c>
      <c r="B65" s="1300" t="s">
        <v>176</v>
      </c>
      <c r="C65" s="1301">
        <f>SUM(C61:C64)</f>
        <v>0</v>
      </c>
      <c r="D65" s="1302">
        <f>SUM(D61:D64)</f>
        <v>0</v>
      </c>
      <c r="E65" s="930">
        <f>SUM(E61:E64)</f>
        <v>0</v>
      </c>
      <c r="F65" s="935">
        <f>SUM(F61:F64)</f>
        <v>0</v>
      </c>
      <c r="G65" s="1303">
        <f>SUM(G61:G64)</f>
        <v>0</v>
      </c>
    </row>
    <row r="66" spans="1:7" x14ac:dyDescent="0.2">
      <c r="A66" s="1299" t="s">
        <v>33</v>
      </c>
      <c r="B66" s="1300" t="s">
        <v>279</v>
      </c>
      <c r="C66" s="1301"/>
      <c r="D66" s="1315"/>
      <c r="E66" s="1263"/>
      <c r="F66" s="1275"/>
      <c r="G66" s="1316"/>
    </row>
    <row r="67" spans="1:7" x14ac:dyDescent="0.2">
      <c r="A67" s="1299" t="s">
        <v>37</v>
      </c>
      <c r="B67" s="1300" t="s">
        <v>280</v>
      </c>
      <c r="C67" s="1301"/>
      <c r="D67" s="1315"/>
      <c r="E67" s="1263"/>
      <c r="F67" s="1275"/>
      <c r="G67" s="1316"/>
    </row>
    <row r="68" spans="1:7" x14ac:dyDescent="0.2">
      <c r="A68" s="1290" t="s">
        <v>40</v>
      </c>
      <c r="B68" s="1291" t="s">
        <v>41</v>
      </c>
      <c r="C68" s="1318"/>
      <c r="D68" s="1292"/>
      <c r="E68" s="1261"/>
      <c r="F68" s="1273"/>
      <c r="G68" s="1293"/>
    </row>
    <row r="69" spans="1:7" x14ac:dyDescent="0.2">
      <c r="A69" s="1290" t="s">
        <v>43</v>
      </c>
      <c r="B69" s="1291" t="s">
        <v>44</v>
      </c>
      <c r="C69" s="1318"/>
      <c r="D69" s="1292"/>
      <c r="E69" s="1261"/>
      <c r="F69" s="1273"/>
      <c r="G69" s="1293"/>
    </row>
    <row r="70" spans="1:7" x14ac:dyDescent="0.2">
      <c r="A70" s="1290" t="s">
        <v>47</v>
      </c>
      <c r="B70" s="1291" t="s">
        <v>48</v>
      </c>
      <c r="C70" s="1318"/>
      <c r="D70" s="1292"/>
      <c r="E70" s="1261"/>
      <c r="F70" s="1273"/>
      <c r="G70" s="1293"/>
    </row>
    <row r="71" spans="1:7" ht="16.5" thickBot="1" x14ac:dyDescent="0.25">
      <c r="A71" s="1319" t="s">
        <v>51</v>
      </c>
      <c r="B71" s="1320" t="s">
        <v>281</v>
      </c>
      <c r="C71" s="1321">
        <f>SUM(C68:C70)</f>
        <v>0</v>
      </c>
      <c r="D71" s="1322">
        <f>SUM(D68:D70)</f>
        <v>0</v>
      </c>
      <c r="E71" s="1264">
        <f>SUM(E68:E70)</f>
        <v>0</v>
      </c>
      <c r="F71" s="1282">
        <f>SUM(F68:F70)</f>
        <v>0</v>
      </c>
      <c r="G71" s="1323">
        <f>SUM(G68:G70)</f>
        <v>0</v>
      </c>
    </row>
    <row r="72" spans="1:7" ht="19.5" thickBot="1" x14ac:dyDescent="0.25">
      <c r="A72" s="1527" t="s">
        <v>351</v>
      </c>
      <c r="B72" s="1528"/>
      <c r="C72" s="64">
        <f>SUM(C71,C67,C66,C65,C60,C59,C23,C18)</f>
        <v>130412579</v>
      </c>
      <c r="D72" s="65">
        <f>SUM(D71,D67,D66,D65,D60,D59,D23,D18)</f>
        <v>130471138</v>
      </c>
      <c r="E72" s="1265">
        <f>SUM(E71,E67,E66,E65,E60,E59,E23,E18)</f>
        <v>134623799</v>
      </c>
      <c r="F72" s="1280">
        <f>SUM(F71,F67,F66,F65,F60,F59,F23,F18)</f>
        <v>59584206</v>
      </c>
      <c r="G72" s="1324">
        <f>SUM(G71,G67,G66,G65,G60,G59,G23,G18)</f>
        <v>129810767</v>
      </c>
    </row>
    <row r="73" spans="1:7" x14ac:dyDescent="0.2">
      <c r="A73" s="1325" t="s">
        <v>71</v>
      </c>
      <c r="B73" s="1326" t="s">
        <v>72</v>
      </c>
      <c r="C73" s="1327"/>
      <c r="D73" s="1328"/>
      <c r="E73" s="1266"/>
      <c r="F73" s="1278"/>
      <c r="G73" s="1329"/>
    </row>
    <row r="74" spans="1:7" x14ac:dyDescent="0.2">
      <c r="A74" s="1330" t="s">
        <v>452</v>
      </c>
      <c r="B74" s="99" t="s">
        <v>453</v>
      </c>
      <c r="C74" s="66"/>
      <c r="D74" s="100"/>
      <c r="E74" s="1267"/>
      <c r="F74" s="1283"/>
      <c r="G74" s="1331"/>
    </row>
    <row r="75" spans="1:7" ht="16.5" thickBot="1" x14ac:dyDescent="0.25">
      <c r="A75" s="1332" t="s">
        <v>77</v>
      </c>
      <c r="B75" s="1333" t="s">
        <v>76</v>
      </c>
      <c r="C75" s="1334"/>
      <c r="D75" s="1335"/>
      <c r="E75" s="1268"/>
      <c r="F75" s="1279"/>
      <c r="G75" s="1336"/>
    </row>
    <row r="76" spans="1:7" ht="19.5" thickBot="1" x14ac:dyDescent="0.25">
      <c r="A76" s="1527" t="s">
        <v>411</v>
      </c>
      <c r="B76" s="1528"/>
      <c r="C76" s="64">
        <f>SUM(C72:C75)</f>
        <v>130412579</v>
      </c>
      <c r="D76" s="65">
        <f>SUM(D72:D75)</f>
        <v>130471138</v>
      </c>
      <c r="E76" s="1265">
        <f>SUM(E72:E75)</f>
        <v>134623799</v>
      </c>
      <c r="F76" s="1280">
        <f>SUM(F72:F75)</f>
        <v>59584206</v>
      </c>
      <c r="G76" s="1324">
        <f>SUM(G72:G75)</f>
        <v>129810767</v>
      </c>
    </row>
    <row r="77" spans="1:7" s="101" customFormat="1" ht="16.5" thickBot="1" x14ac:dyDescent="0.25">
      <c r="A77" s="1337"/>
      <c r="B77" s="132"/>
      <c r="C77" s="133"/>
      <c r="D77" s="134"/>
      <c r="E77" s="134"/>
      <c r="F77" s="134"/>
      <c r="G77" s="1338"/>
    </row>
    <row r="78" spans="1:7" x14ac:dyDescent="0.2">
      <c r="A78" s="1285" t="s">
        <v>98</v>
      </c>
      <c r="B78" s="1286" t="s">
        <v>99</v>
      </c>
      <c r="C78" s="1339"/>
      <c r="D78" s="1288"/>
      <c r="E78" s="1260"/>
      <c r="F78" s="1272"/>
      <c r="G78" s="1289"/>
    </row>
    <row r="79" spans="1:7" x14ac:dyDescent="0.2">
      <c r="A79" s="1290" t="s">
        <v>100</v>
      </c>
      <c r="B79" s="1291" t="s">
        <v>101</v>
      </c>
      <c r="C79" s="1312"/>
      <c r="D79" s="1292"/>
      <c r="E79" s="1261"/>
      <c r="F79" s="1273"/>
      <c r="G79" s="1293"/>
    </row>
    <row r="80" spans="1:7" x14ac:dyDescent="0.2">
      <c r="A80" s="1290" t="s">
        <v>102</v>
      </c>
      <c r="B80" s="1291" t="s">
        <v>103</v>
      </c>
      <c r="C80" s="1312"/>
      <c r="D80" s="1292"/>
      <c r="E80" s="1261"/>
      <c r="F80" s="1273"/>
      <c r="G80" s="1293"/>
    </row>
    <row r="81" spans="1:7" x14ac:dyDescent="0.2">
      <c r="A81" s="1290" t="s">
        <v>104</v>
      </c>
      <c r="B81" s="1291" t="s">
        <v>105</v>
      </c>
      <c r="C81" s="1312"/>
      <c r="D81" s="1292"/>
      <c r="E81" s="1261"/>
      <c r="F81" s="1273"/>
      <c r="G81" s="1293"/>
    </row>
    <row r="82" spans="1:7" x14ac:dyDescent="0.2">
      <c r="A82" s="1290" t="s">
        <v>106</v>
      </c>
      <c r="B82" s="1291" t="s">
        <v>107</v>
      </c>
      <c r="C82" s="1312"/>
      <c r="D82" s="1292"/>
      <c r="E82" s="1261"/>
      <c r="F82" s="1273"/>
      <c r="G82" s="1293"/>
    </row>
    <row r="83" spans="1:7" x14ac:dyDescent="0.2">
      <c r="A83" s="1290" t="s">
        <v>108</v>
      </c>
      <c r="B83" s="1291" t="s">
        <v>109</v>
      </c>
      <c r="C83" s="1312"/>
      <c r="D83" s="1292"/>
      <c r="E83" s="1261"/>
      <c r="F83" s="1273"/>
      <c r="G83" s="1293"/>
    </row>
    <row r="84" spans="1:7" s="102" customFormat="1" x14ac:dyDescent="0.25">
      <c r="A84" s="1340"/>
      <c r="B84" s="1341" t="s">
        <v>166</v>
      </c>
      <c r="C84" s="1342"/>
      <c r="D84" s="1343"/>
      <c r="E84" s="931"/>
      <c r="F84" s="932"/>
      <c r="G84" s="1344"/>
    </row>
    <row r="85" spans="1:7" x14ac:dyDescent="0.2">
      <c r="A85" s="1294" t="s">
        <v>3</v>
      </c>
      <c r="B85" s="1295" t="s">
        <v>4</v>
      </c>
      <c r="C85" s="1296">
        <f>SUM(C78:C84)</f>
        <v>0</v>
      </c>
      <c r="D85" s="1297">
        <f>SUM(D78:D84)</f>
        <v>0</v>
      </c>
      <c r="E85" s="929">
        <f>SUM(E78:E84)</f>
        <v>0</v>
      </c>
      <c r="F85" s="934">
        <f>SUM(F78:F84)</f>
        <v>0</v>
      </c>
      <c r="G85" s="1298">
        <f>SUM(G78:G84)</f>
        <v>0</v>
      </c>
    </row>
    <row r="86" spans="1:7" x14ac:dyDescent="0.2">
      <c r="A86" s="1290"/>
      <c r="B86" s="1291"/>
      <c r="C86" s="1196"/>
      <c r="D86" s="1292"/>
      <c r="E86" s="1261"/>
      <c r="F86" s="1273"/>
      <c r="G86" s="1293"/>
    </row>
    <row r="87" spans="1:7" x14ac:dyDescent="0.2">
      <c r="A87" s="1290"/>
      <c r="B87" s="1291" t="s">
        <v>292</v>
      </c>
      <c r="C87" s="1196"/>
      <c r="D87" s="1292"/>
      <c r="E87" s="1261"/>
      <c r="F87" s="1273"/>
      <c r="G87" s="1293"/>
    </row>
    <row r="88" spans="1:7" x14ac:dyDescent="0.2">
      <c r="A88" s="1290"/>
      <c r="B88" s="1291"/>
      <c r="C88" s="1196"/>
      <c r="D88" s="1292"/>
      <c r="E88" s="1261"/>
      <c r="F88" s="1273"/>
      <c r="G88" s="1293"/>
    </row>
    <row r="89" spans="1:7" x14ac:dyDescent="0.2">
      <c r="A89" s="1290"/>
      <c r="B89" s="1291"/>
      <c r="C89" s="1196"/>
      <c r="D89" s="1292"/>
      <c r="E89" s="1261"/>
      <c r="F89" s="1273"/>
      <c r="G89" s="1293"/>
    </row>
    <row r="90" spans="1:7" x14ac:dyDescent="0.2">
      <c r="A90" s="1294" t="s">
        <v>7</v>
      </c>
      <c r="B90" s="1295" t="s">
        <v>112</v>
      </c>
      <c r="C90" s="1296">
        <f>SUM(C86:C89)</f>
        <v>0</v>
      </c>
      <c r="D90" s="1297"/>
      <c r="E90" s="929"/>
      <c r="F90" s="934"/>
      <c r="G90" s="1298"/>
    </row>
    <row r="91" spans="1:7" x14ac:dyDescent="0.2">
      <c r="A91" s="1299" t="s">
        <v>11</v>
      </c>
      <c r="B91" s="1300" t="s">
        <v>113</v>
      </c>
      <c r="C91" s="1301">
        <f>SUM(C85,C90)</f>
        <v>0</v>
      </c>
      <c r="D91" s="1302">
        <f>SUM(D85,D90)</f>
        <v>0</v>
      </c>
      <c r="E91" s="930">
        <f>SUM(E85,E90)</f>
        <v>0</v>
      </c>
      <c r="F91" s="935">
        <f>SUM(F85,F90)</f>
        <v>0</v>
      </c>
      <c r="G91" s="1303">
        <f>SUM(G85,G90)</f>
        <v>0</v>
      </c>
    </row>
    <row r="92" spans="1:7" s="102" customFormat="1" x14ac:dyDescent="0.25">
      <c r="A92" s="1340" t="s">
        <v>15</v>
      </c>
      <c r="B92" s="1345" t="s">
        <v>114</v>
      </c>
      <c r="C92" s="1342"/>
      <c r="D92" s="926"/>
      <c r="E92" s="928"/>
      <c r="F92" s="933"/>
      <c r="G92" s="1346"/>
    </row>
    <row r="93" spans="1:7" x14ac:dyDescent="0.2">
      <c r="A93" s="1294" t="s">
        <v>15</v>
      </c>
      <c r="B93" s="1295" t="s">
        <v>115</v>
      </c>
      <c r="C93" s="1296">
        <f>SUM(C92)</f>
        <v>0</v>
      </c>
      <c r="D93" s="1347">
        <f>SUM(D92)</f>
        <v>0</v>
      </c>
      <c r="E93" s="1269">
        <f>SUM(E92)</f>
        <v>0</v>
      </c>
      <c r="F93" s="1274">
        <f>SUM(F92)</f>
        <v>0</v>
      </c>
      <c r="G93" s="1348">
        <f>SUM(G92)</f>
        <v>0</v>
      </c>
    </row>
    <row r="94" spans="1:7" x14ac:dyDescent="0.2">
      <c r="A94" s="1290"/>
      <c r="B94" s="1291" t="s">
        <v>116</v>
      </c>
      <c r="C94" s="1312"/>
      <c r="D94" s="1292"/>
      <c r="E94" s="1261"/>
      <c r="F94" s="1273"/>
      <c r="G94" s="1293"/>
    </row>
    <row r="95" spans="1:7" x14ac:dyDescent="0.2">
      <c r="A95" s="1290"/>
      <c r="B95" s="1291"/>
      <c r="C95" s="1196"/>
      <c r="D95" s="1292"/>
      <c r="E95" s="1261"/>
      <c r="F95" s="1273"/>
      <c r="G95" s="1293"/>
    </row>
    <row r="96" spans="1:7" x14ac:dyDescent="0.2">
      <c r="A96" s="1294" t="s">
        <v>19</v>
      </c>
      <c r="B96" s="1295" t="s">
        <v>117</v>
      </c>
      <c r="C96" s="1296"/>
      <c r="D96" s="1297"/>
      <c r="E96" s="929"/>
      <c r="F96" s="934"/>
      <c r="G96" s="1298"/>
    </row>
    <row r="97" spans="1:7" x14ac:dyDescent="0.2">
      <c r="A97" s="1299" t="s">
        <v>23</v>
      </c>
      <c r="B97" s="1300" t="s">
        <v>118</v>
      </c>
      <c r="C97" s="1301">
        <f>SUM(C93,C96)</f>
        <v>0</v>
      </c>
      <c r="D97" s="1302">
        <f>SUM(D93,D96)</f>
        <v>0</v>
      </c>
      <c r="E97" s="930">
        <f>SUM(E93,E96)</f>
        <v>0</v>
      </c>
      <c r="F97" s="935">
        <f>SUM(F93,F96)</f>
        <v>0</v>
      </c>
      <c r="G97" s="1303">
        <f>SUM(G93,G96)</f>
        <v>0</v>
      </c>
    </row>
    <row r="98" spans="1:7" x14ac:dyDescent="0.2">
      <c r="A98" s="1294" t="s">
        <v>27</v>
      </c>
      <c r="B98" s="1295" t="s">
        <v>422</v>
      </c>
      <c r="C98" s="1296"/>
      <c r="D98" s="1297"/>
      <c r="E98" s="929"/>
      <c r="F98" s="934"/>
      <c r="G98" s="1298"/>
    </row>
    <row r="99" spans="1:7" x14ac:dyDescent="0.2">
      <c r="A99" s="1294" t="s">
        <v>29</v>
      </c>
      <c r="B99" s="1295" t="s">
        <v>423</v>
      </c>
      <c r="C99" s="1296"/>
      <c r="D99" s="1297"/>
      <c r="E99" s="929"/>
      <c r="F99" s="934"/>
      <c r="G99" s="1298"/>
    </row>
    <row r="100" spans="1:7" x14ac:dyDescent="0.2">
      <c r="A100" s="1290" t="s">
        <v>32</v>
      </c>
      <c r="B100" s="1291" t="s">
        <v>424</v>
      </c>
      <c r="C100" s="1312"/>
      <c r="D100" s="1292"/>
      <c r="E100" s="1261"/>
      <c r="F100" s="1273"/>
      <c r="G100" s="1293"/>
    </row>
    <row r="101" spans="1:7" x14ac:dyDescent="0.2">
      <c r="A101" s="1290" t="s">
        <v>35</v>
      </c>
      <c r="B101" s="1291" t="s">
        <v>36</v>
      </c>
      <c r="C101" s="1312"/>
      <c r="D101" s="1292"/>
      <c r="E101" s="1261"/>
      <c r="F101" s="1273"/>
      <c r="G101" s="1293"/>
    </row>
    <row r="102" spans="1:7" x14ac:dyDescent="0.2">
      <c r="A102" s="1290" t="s">
        <v>39</v>
      </c>
      <c r="B102" s="1291" t="s">
        <v>425</v>
      </c>
      <c r="C102" s="1312"/>
      <c r="D102" s="1292"/>
      <c r="E102" s="1261"/>
      <c r="F102" s="1273"/>
      <c r="G102" s="1293"/>
    </row>
    <row r="103" spans="1:7" x14ac:dyDescent="0.2">
      <c r="A103" s="1290"/>
      <c r="B103" s="1291" t="s">
        <v>42</v>
      </c>
      <c r="C103" s="1312"/>
      <c r="D103" s="1292"/>
      <c r="E103" s="1261"/>
      <c r="F103" s="1273"/>
      <c r="G103" s="1293"/>
    </row>
    <row r="104" spans="1:7" x14ac:dyDescent="0.2">
      <c r="A104" s="1349" t="s">
        <v>420</v>
      </c>
      <c r="B104" s="1350" t="s">
        <v>421</v>
      </c>
      <c r="C104" s="1351">
        <f>SUM(C100:C103)</f>
        <v>0</v>
      </c>
      <c r="D104" s="1347">
        <f>SUM(D100:D103)</f>
        <v>0</v>
      </c>
      <c r="E104" s="1269">
        <f>SUM(E100:E103)</f>
        <v>0</v>
      </c>
      <c r="F104" s="1274">
        <f>SUM(F100:F103)</f>
        <v>0</v>
      </c>
      <c r="G104" s="1348">
        <f>SUM(G100:G103)</f>
        <v>0</v>
      </c>
    </row>
    <row r="105" spans="1:7" x14ac:dyDescent="0.2">
      <c r="A105" s="1299" t="s">
        <v>45</v>
      </c>
      <c r="B105" s="1300" t="s">
        <v>119</v>
      </c>
      <c r="C105" s="1301">
        <f>SUM(C98,C99,C104)</f>
        <v>0</v>
      </c>
      <c r="D105" s="1302">
        <f>SUM(D98,D99,D104)</f>
        <v>0</v>
      </c>
      <c r="E105" s="930">
        <f>SUM(E98,E99,E104)</f>
        <v>0</v>
      </c>
      <c r="F105" s="935">
        <f>SUM(F98,F99,F104)</f>
        <v>0</v>
      </c>
      <c r="G105" s="1303">
        <f>SUM(G98,G99,G104)</f>
        <v>0</v>
      </c>
    </row>
    <row r="106" spans="1:7" x14ac:dyDescent="0.2">
      <c r="A106" s="1290" t="s">
        <v>120</v>
      </c>
      <c r="B106" s="1304" t="s">
        <v>438</v>
      </c>
      <c r="C106" s="1196"/>
      <c r="D106" s="1292"/>
      <c r="E106" s="1261"/>
      <c r="F106" s="1273"/>
      <c r="G106" s="1293"/>
    </row>
    <row r="107" spans="1:7" x14ac:dyDescent="0.2">
      <c r="A107" s="1290" t="s">
        <v>121</v>
      </c>
      <c r="B107" s="1304" t="s">
        <v>439</v>
      </c>
      <c r="C107" s="1196"/>
      <c r="D107" s="1292"/>
      <c r="E107" s="1261"/>
      <c r="F107" s="1273"/>
      <c r="G107" s="1293"/>
    </row>
    <row r="108" spans="1:7" x14ac:dyDescent="0.2">
      <c r="A108" s="1290" t="s">
        <v>123</v>
      </c>
      <c r="B108" s="1304" t="s">
        <v>433</v>
      </c>
      <c r="C108" s="1196"/>
      <c r="D108" s="1292"/>
      <c r="E108" s="1261"/>
      <c r="F108" s="1273"/>
      <c r="G108" s="1293"/>
    </row>
    <row r="109" spans="1:7" x14ac:dyDescent="0.2">
      <c r="A109" s="1290" t="s">
        <v>125</v>
      </c>
      <c r="B109" s="1304" t="s">
        <v>126</v>
      </c>
      <c r="C109" s="1196"/>
      <c r="D109" s="1292"/>
      <c r="E109" s="1261"/>
      <c r="F109" s="1273"/>
      <c r="G109" s="1293"/>
    </row>
    <row r="110" spans="1:7" x14ac:dyDescent="0.2">
      <c r="A110" s="1290" t="s">
        <v>127</v>
      </c>
      <c r="B110" s="1304" t="s">
        <v>440</v>
      </c>
      <c r="C110" s="1196"/>
      <c r="D110" s="1292"/>
      <c r="E110" s="1261"/>
      <c r="F110" s="1273"/>
      <c r="G110" s="1293"/>
    </row>
    <row r="111" spans="1:7" x14ac:dyDescent="0.2">
      <c r="A111" s="1290" t="s">
        <v>127</v>
      </c>
      <c r="B111" s="1304" t="s">
        <v>441</v>
      </c>
      <c r="C111" s="1196"/>
      <c r="D111" s="1292"/>
      <c r="E111" s="1261"/>
      <c r="F111" s="1273"/>
      <c r="G111" s="1293"/>
    </row>
    <row r="112" spans="1:7" x14ac:dyDescent="0.2">
      <c r="A112" s="1290" t="s">
        <v>127</v>
      </c>
      <c r="B112" s="1304" t="s">
        <v>442</v>
      </c>
      <c r="C112" s="1196"/>
      <c r="D112" s="1292"/>
      <c r="E112" s="1261"/>
      <c r="F112" s="1273"/>
      <c r="G112" s="1293"/>
    </row>
    <row r="113" spans="1:7" x14ac:dyDescent="0.2">
      <c r="A113" s="1290" t="s">
        <v>128</v>
      </c>
      <c r="B113" s="1304" t="s">
        <v>435</v>
      </c>
      <c r="C113" s="1196"/>
      <c r="D113" s="1292"/>
      <c r="E113" s="1261"/>
      <c r="F113" s="1273"/>
      <c r="G113" s="1293"/>
    </row>
    <row r="114" spans="1:7" x14ac:dyDescent="0.2">
      <c r="A114" s="1290" t="s">
        <v>130</v>
      </c>
      <c r="B114" s="1304" t="s">
        <v>434</v>
      </c>
      <c r="C114" s="1196"/>
      <c r="D114" s="1292"/>
      <c r="E114" s="1261"/>
      <c r="F114" s="1273"/>
      <c r="G114" s="1293"/>
    </row>
    <row r="115" spans="1:7" x14ac:dyDescent="0.2">
      <c r="A115" s="1290" t="s">
        <v>132</v>
      </c>
      <c r="B115" s="1304" t="s">
        <v>436</v>
      </c>
      <c r="C115" s="1196"/>
      <c r="D115" s="1292"/>
      <c r="E115" s="1261"/>
      <c r="F115" s="1273">
        <v>4</v>
      </c>
      <c r="G115" s="1293">
        <v>5</v>
      </c>
    </row>
    <row r="116" spans="1:7" x14ac:dyDescent="0.2">
      <c r="A116" s="1290" t="s">
        <v>437</v>
      </c>
      <c r="B116" s="1304" t="s">
        <v>133</v>
      </c>
      <c r="C116" s="1196"/>
      <c r="D116" s="1292"/>
      <c r="E116" s="1261"/>
      <c r="F116" s="1273">
        <v>1468</v>
      </c>
      <c r="G116" s="1293">
        <v>4054</v>
      </c>
    </row>
    <row r="117" spans="1:7" x14ac:dyDescent="0.2">
      <c r="A117" s="1299" t="s">
        <v>49</v>
      </c>
      <c r="B117" s="1300" t="s">
        <v>134</v>
      </c>
      <c r="C117" s="1301">
        <f>SUM(C106:C116)</f>
        <v>0</v>
      </c>
      <c r="D117" s="1315">
        <f>SUM(D106:D116)</f>
        <v>0</v>
      </c>
      <c r="E117" s="1263">
        <f>SUM(E106:E116)</f>
        <v>0</v>
      </c>
      <c r="F117" s="1275">
        <f>SUM(F106:F116)</f>
        <v>1472</v>
      </c>
      <c r="G117" s="1316">
        <f>SUM(G106:G116)</f>
        <v>4059</v>
      </c>
    </row>
    <row r="118" spans="1:7" x14ac:dyDescent="0.2">
      <c r="A118" s="1290" t="s">
        <v>135</v>
      </c>
      <c r="B118" s="1291" t="s">
        <v>136</v>
      </c>
      <c r="C118" s="1196"/>
      <c r="D118" s="1292"/>
      <c r="E118" s="1261"/>
      <c r="F118" s="1273"/>
      <c r="G118" s="1293"/>
    </row>
    <row r="119" spans="1:7" x14ac:dyDescent="0.2">
      <c r="A119" s="1290" t="s">
        <v>137</v>
      </c>
      <c r="B119" s="1291" t="s">
        <v>138</v>
      </c>
      <c r="C119" s="1196"/>
      <c r="D119" s="1292"/>
      <c r="E119" s="1261"/>
      <c r="F119" s="1273"/>
      <c r="G119" s="1293"/>
    </row>
    <row r="120" spans="1:7" x14ac:dyDescent="0.2">
      <c r="A120" s="1299" t="s">
        <v>139</v>
      </c>
      <c r="B120" s="1300" t="s">
        <v>140</v>
      </c>
      <c r="C120" s="1301">
        <f>SUM(C118:C119)</f>
        <v>0</v>
      </c>
      <c r="D120" s="1315">
        <f>SUM(D118:D119)</f>
        <v>0</v>
      </c>
      <c r="E120" s="1263">
        <f>SUM(E118:E119)</f>
        <v>0</v>
      </c>
      <c r="F120" s="1275">
        <f>SUM(F118:F119)</f>
        <v>0</v>
      </c>
      <c r="G120" s="1316">
        <f>SUM(G118:G119)</f>
        <v>0</v>
      </c>
    </row>
    <row r="121" spans="1:7" x14ac:dyDescent="0.2">
      <c r="A121" s="1290" t="s">
        <v>57</v>
      </c>
      <c r="B121" s="1291" t="s">
        <v>141</v>
      </c>
      <c r="C121" s="1312"/>
      <c r="D121" s="1292"/>
      <c r="E121" s="1261"/>
      <c r="F121" s="1273"/>
      <c r="G121" s="1293"/>
    </row>
    <row r="122" spans="1:7" x14ac:dyDescent="0.2">
      <c r="A122" s="1290" t="s">
        <v>59</v>
      </c>
      <c r="B122" s="1291" t="s">
        <v>142</v>
      </c>
      <c r="C122" s="1196"/>
      <c r="D122" s="1292"/>
      <c r="E122" s="1261"/>
      <c r="F122" s="1273"/>
      <c r="G122" s="1293"/>
    </row>
    <row r="123" spans="1:7" x14ac:dyDescent="0.2">
      <c r="A123" s="1299" t="s">
        <v>61</v>
      </c>
      <c r="B123" s="1300" t="s">
        <v>143</v>
      </c>
      <c r="C123" s="1301">
        <f>SUM(C121:C122)</f>
        <v>0</v>
      </c>
      <c r="D123" s="1315">
        <f>SUM(D121:D122)</f>
        <v>0</v>
      </c>
      <c r="E123" s="1263">
        <f>SUM(E121:E122)</f>
        <v>0</v>
      </c>
      <c r="F123" s="1275">
        <f>SUM(F121:F122)</f>
        <v>0</v>
      </c>
      <c r="G123" s="1316">
        <f>SUM(G121:G122)</f>
        <v>0</v>
      </c>
    </row>
    <row r="124" spans="1:7" x14ac:dyDescent="0.2">
      <c r="A124" s="1290" t="s">
        <v>63</v>
      </c>
      <c r="B124" s="1291" t="s">
        <v>64</v>
      </c>
      <c r="C124" s="1196"/>
      <c r="D124" s="1292"/>
      <c r="E124" s="1261"/>
      <c r="F124" s="1273"/>
      <c r="G124" s="1293"/>
    </row>
    <row r="125" spans="1:7" x14ac:dyDescent="0.2">
      <c r="A125" s="1290" t="s">
        <v>65</v>
      </c>
      <c r="B125" s="1291" t="s">
        <v>144</v>
      </c>
      <c r="C125" s="1196"/>
      <c r="D125" s="1292"/>
      <c r="E125" s="1261"/>
      <c r="F125" s="1273"/>
      <c r="G125" s="1293"/>
    </row>
    <row r="126" spans="1:7" ht="16.5" thickBot="1" x14ac:dyDescent="0.25">
      <c r="A126" s="1319" t="s">
        <v>67</v>
      </c>
      <c r="B126" s="1320" t="s">
        <v>145</v>
      </c>
      <c r="C126" s="1321">
        <f>SUM(C124:C125)</f>
        <v>0</v>
      </c>
      <c r="D126" s="1352">
        <f>SUM(D124:D125)</f>
        <v>0</v>
      </c>
      <c r="E126" s="1270">
        <f>SUM(E124:E125)</f>
        <v>0</v>
      </c>
      <c r="F126" s="1276">
        <f>SUM(F124:F125)</f>
        <v>0</v>
      </c>
      <c r="G126" s="1353">
        <f>SUM(G124:G125)</f>
        <v>0</v>
      </c>
    </row>
    <row r="127" spans="1:7" ht="19.5" thickBot="1" x14ac:dyDescent="0.25">
      <c r="A127" s="1527" t="s">
        <v>332</v>
      </c>
      <c r="B127" s="1528"/>
      <c r="C127" s="64">
        <f>SUM(C126,C123,C120,C117,C105,C97,C91)</f>
        <v>0</v>
      </c>
      <c r="D127" s="103">
        <f>SUM(D126,D123,D120,D117,D105,D97,D91)</f>
        <v>0</v>
      </c>
      <c r="E127" s="1271">
        <f>SUM(E126,E123,E120,E117,E105,E97,E91)</f>
        <v>0</v>
      </c>
      <c r="F127" s="1277">
        <f>SUM(F126,F123,F120,F117,F105,F97,F91)</f>
        <v>1472</v>
      </c>
      <c r="G127" s="1354">
        <f>SUM(G126,G123,G120,G117,G105,G97,G91)</f>
        <v>4059</v>
      </c>
    </row>
    <row r="128" spans="1:7" x14ac:dyDescent="0.2">
      <c r="A128" s="1325" t="s">
        <v>328</v>
      </c>
      <c r="B128" s="1326" t="s">
        <v>70</v>
      </c>
      <c r="C128" s="1327"/>
      <c r="D128" s="1328"/>
      <c r="E128" s="1266"/>
      <c r="F128" s="1278"/>
      <c r="G128" s="1329"/>
    </row>
    <row r="129" spans="1:7" x14ac:dyDescent="0.2">
      <c r="A129" s="1355" t="s">
        <v>454</v>
      </c>
      <c r="B129" s="1304" t="s">
        <v>78</v>
      </c>
      <c r="C129" s="1196"/>
      <c r="D129" s="1292"/>
      <c r="E129" s="1261"/>
      <c r="F129" s="1273"/>
      <c r="G129" s="1293"/>
    </row>
    <row r="130" spans="1:7" x14ac:dyDescent="0.2">
      <c r="A130" s="1355" t="s">
        <v>455</v>
      </c>
      <c r="B130" s="1304" t="s">
        <v>74</v>
      </c>
      <c r="C130" s="1196">
        <v>7618924</v>
      </c>
      <c r="D130" s="1292">
        <v>7618924</v>
      </c>
      <c r="E130" s="1261">
        <v>7618924</v>
      </c>
      <c r="F130" s="1273">
        <v>7618924</v>
      </c>
      <c r="G130" s="1293">
        <v>7618924</v>
      </c>
    </row>
    <row r="131" spans="1:7" ht="16.5" thickBot="1" x14ac:dyDescent="0.25">
      <c r="A131" s="1332" t="s">
        <v>75</v>
      </c>
      <c r="B131" s="1333" t="s">
        <v>76</v>
      </c>
      <c r="C131" s="1334">
        <v>122793655</v>
      </c>
      <c r="D131" s="1335">
        <v>122852214</v>
      </c>
      <c r="E131" s="1268">
        <v>127004875</v>
      </c>
      <c r="F131" s="1279">
        <v>62482260</v>
      </c>
      <c r="G131" s="1336">
        <v>126017108</v>
      </c>
    </row>
    <row r="132" spans="1:7" ht="19.5" thickBot="1" x14ac:dyDescent="0.25">
      <c r="A132" s="1527" t="s">
        <v>348</v>
      </c>
      <c r="B132" s="1528"/>
      <c r="C132" s="64">
        <f>SUM(C127:C131)</f>
        <v>130412579</v>
      </c>
      <c r="D132" s="65">
        <f>SUM(D127:D131)</f>
        <v>130471138</v>
      </c>
      <c r="E132" s="1265">
        <f>SUM(E127:E131)</f>
        <v>134623799</v>
      </c>
      <c r="F132" s="1280">
        <f>SUM(F127:F131)</f>
        <v>70102656</v>
      </c>
      <c r="G132" s="1324">
        <f>SUM(G127:G131)</f>
        <v>133640091</v>
      </c>
    </row>
    <row r="133" spans="1:7" ht="16.5" thickBot="1" x14ac:dyDescent="0.25">
      <c r="A133" s="1356"/>
      <c r="B133" s="104"/>
      <c r="C133" s="105"/>
      <c r="D133" s="1256"/>
      <c r="E133" s="1256"/>
      <c r="F133" s="106"/>
      <c r="G133" s="1357"/>
    </row>
    <row r="134" spans="1:7" ht="19.5" thickBot="1" x14ac:dyDescent="0.25">
      <c r="A134" s="1525" t="s">
        <v>285</v>
      </c>
      <c r="B134" s="1526"/>
      <c r="C134" s="1360">
        <f>Létszám!E7</f>
        <v>21</v>
      </c>
      <c r="D134" s="1358"/>
      <c r="E134" s="1359"/>
      <c r="F134" s="1361">
        <v>21</v>
      </c>
      <c r="G134" s="1362"/>
    </row>
    <row r="135" spans="1:7" ht="16.5" thickTop="1" x14ac:dyDescent="0.2"/>
  </sheetData>
  <sheetProtection formatCells="0" formatColumns="0" formatRows="0" insertColumns="0" insertRows="0" insertHyperlinks="0" deleteColumns="0" deleteRows="0" sort="0" autoFilter="0" pivotTables="0"/>
  <sortState ref="A128:F131">
    <sortCondition ref="A128:A131"/>
  </sortState>
  <mergeCells count="10">
    <mergeCell ref="C1:C2"/>
    <mergeCell ref="B1:B2"/>
    <mergeCell ref="A1:A2"/>
    <mergeCell ref="F1:G1"/>
    <mergeCell ref="D1:E1"/>
    <mergeCell ref="A134:B134"/>
    <mergeCell ref="A132:B132"/>
    <mergeCell ref="A127:B127"/>
    <mergeCell ref="A76:B76"/>
    <mergeCell ref="A72:B72"/>
  </mergeCells>
  <phoneticPr fontId="24" type="noConversion"/>
  <printOptions horizontalCentered="1"/>
  <pageMargins left="0.59055118110236227" right="0.59055118110236227" top="0.74803149606299213" bottom="0.74803149606299213" header="0.31496062992125984" footer="0.51181102362204722"/>
  <pageSetup paperSize="9" scale="35" firstPageNumber="0" orientation="portrait" horizontalDpi="300" verticalDpi="300" r:id="rId1"/>
  <headerFooter alignWithMargins="0">
    <oddHeader>&amp;C&amp;"Arial CE,Normál"Hegyeshalom Nagyközségi Önkormányzat&amp;R&amp;"Arial CE,Normál"17. melléklet</oddHeader>
  </headerFooter>
  <rowBreaks count="1" manualBreakCount="1">
    <brk id="7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6">
    <tabColor indexed="10"/>
    <pageSetUpPr fitToPage="1"/>
  </sheetPr>
  <dimension ref="A1:G138"/>
  <sheetViews>
    <sheetView zoomScale="80" zoomScaleNormal="80" workbookViewId="0">
      <pane ySplit="2" topLeftCell="A48" activePane="bottomLeft" state="frozen"/>
      <selection activeCell="J16" sqref="J16"/>
      <selection pane="bottomLeft" activeCell="E73" sqref="E73"/>
    </sheetView>
  </sheetViews>
  <sheetFormatPr defaultColWidth="8.5703125" defaultRowHeight="15" x14ac:dyDescent="0.2"/>
  <cols>
    <col min="1" max="1" width="7.28515625" style="1127" bestFit="1" customWidth="1"/>
    <col min="2" max="2" width="64.5703125" style="1127" bestFit="1" customWidth="1"/>
    <col min="3" max="5" width="20.140625" style="1127" bestFit="1" customWidth="1"/>
    <col min="6" max="6" width="18.7109375" style="1127" bestFit="1" customWidth="1"/>
    <col min="7" max="7" width="23" style="1127" customWidth="1"/>
    <col min="8" max="16384" width="8.5703125" style="1127"/>
  </cols>
  <sheetData>
    <row r="1" spans="1:7" ht="15" customHeight="1" thickTop="1" x14ac:dyDescent="0.2">
      <c r="A1" s="1543" t="s">
        <v>93</v>
      </c>
      <c r="B1" s="1541" t="s">
        <v>412</v>
      </c>
      <c r="C1" s="1539" t="s">
        <v>464</v>
      </c>
      <c r="D1" s="1545" t="s">
        <v>634</v>
      </c>
      <c r="E1" s="1546"/>
      <c r="F1" s="1547" t="s">
        <v>635</v>
      </c>
      <c r="G1" s="1548"/>
    </row>
    <row r="2" spans="1:7" ht="15" customHeight="1" thickBot="1" x14ac:dyDescent="0.25">
      <c r="A2" s="1544"/>
      <c r="B2" s="1542"/>
      <c r="C2" s="1540"/>
      <c r="D2" s="1141" t="s">
        <v>463</v>
      </c>
      <c r="E2" s="1142" t="s">
        <v>462</v>
      </c>
      <c r="F2" s="1143" t="s">
        <v>463</v>
      </c>
      <c r="G2" s="1177" t="s">
        <v>462</v>
      </c>
    </row>
    <row r="3" spans="1:7" ht="15.75" x14ac:dyDescent="0.2">
      <c r="A3" s="1178" t="s">
        <v>182</v>
      </c>
      <c r="B3" s="1179" t="s">
        <v>183</v>
      </c>
      <c r="C3" s="1180">
        <v>96435978</v>
      </c>
      <c r="D3" s="1181">
        <v>95765765</v>
      </c>
      <c r="E3" s="1144">
        <v>94963510</v>
      </c>
      <c r="F3" s="1160">
        <v>45993921</v>
      </c>
      <c r="G3" s="1182">
        <v>94353392</v>
      </c>
    </row>
    <row r="4" spans="1:7" ht="15.75" x14ac:dyDescent="0.2">
      <c r="A4" s="1049" t="s">
        <v>184</v>
      </c>
      <c r="B4" s="1050" t="s">
        <v>185</v>
      </c>
      <c r="C4" s="1183">
        <v>7764535</v>
      </c>
      <c r="D4" s="1184">
        <v>7764535</v>
      </c>
      <c r="E4" s="1145">
        <v>7764535</v>
      </c>
      <c r="F4" s="1161"/>
      <c r="G4" s="1185">
        <v>4845000</v>
      </c>
    </row>
    <row r="5" spans="1:7" ht="15.75" x14ac:dyDescent="0.2">
      <c r="A5" s="1049" t="s">
        <v>186</v>
      </c>
      <c r="B5" s="1050" t="s">
        <v>187</v>
      </c>
      <c r="C5" s="1183"/>
      <c r="D5" s="1184"/>
      <c r="E5" s="1145"/>
      <c r="F5" s="1161"/>
      <c r="G5" s="1185"/>
    </row>
    <row r="6" spans="1:7" ht="15.75" x14ac:dyDescent="0.2">
      <c r="A6" s="1049" t="s">
        <v>188</v>
      </c>
      <c r="B6" s="1050" t="s">
        <v>189</v>
      </c>
      <c r="C6" s="1183"/>
      <c r="D6" s="1184"/>
      <c r="E6" s="1145"/>
      <c r="F6" s="1161"/>
      <c r="G6" s="1185"/>
    </row>
    <row r="7" spans="1:7" ht="15.75" x14ac:dyDescent="0.2">
      <c r="A7" s="1049" t="s">
        <v>190</v>
      </c>
      <c r="B7" s="1050" t="s">
        <v>191</v>
      </c>
      <c r="C7" s="1183">
        <v>2293875</v>
      </c>
      <c r="D7" s="1184">
        <v>2293875</v>
      </c>
      <c r="E7" s="1145">
        <v>2481145</v>
      </c>
      <c r="F7" s="1161">
        <v>421200</v>
      </c>
      <c r="G7" s="1185">
        <v>2481145</v>
      </c>
    </row>
    <row r="8" spans="1:7" ht="15.75" x14ac:dyDescent="0.2">
      <c r="A8" s="1049" t="s">
        <v>192</v>
      </c>
      <c r="B8" s="1050" t="s">
        <v>193</v>
      </c>
      <c r="C8" s="1183">
        <v>4461000</v>
      </c>
      <c r="D8" s="1184">
        <v>5109707</v>
      </c>
      <c r="E8" s="1145">
        <v>5167679</v>
      </c>
      <c r="F8" s="1161">
        <v>5109707</v>
      </c>
      <c r="G8" s="1185">
        <v>5167679</v>
      </c>
    </row>
    <row r="9" spans="1:7" ht="15.75" x14ac:dyDescent="0.2">
      <c r="A9" s="1049" t="s">
        <v>194</v>
      </c>
      <c r="B9" s="1050" t="s">
        <v>313</v>
      </c>
      <c r="C9" s="1183"/>
      <c r="D9" s="1184"/>
      <c r="E9" s="1145"/>
      <c r="F9" s="1161"/>
      <c r="G9" s="1185"/>
    </row>
    <row r="10" spans="1:7" ht="15.75" x14ac:dyDescent="0.2">
      <c r="A10" s="1049" t="s">
        <v>196</v>
      </c>
      <c r="B10" s="1050" t="s">
        <v>197</v>
      </c>
      <c r="C10" s="1183">
        <v>190080</v>
      </c>
      <c r="D10" s="1184">
        <v>190080</v>
      </c>
      <c r="E10" s="1145">
        <v>190080</v>
      </c>
      <c r="F10" s="1161">
        <v>23760</v>
      </c>
      <c r="G10" s="1185">
        <v>32321</v>
      </c>
    </row>
    <row r="11" spans="1:7" ht="15.75" x14ac:dyDescent="0.2">
      <c r="A11" s="1049" t="s">
        <v>198</v>
      </c>
      <c r="B11" s="1050" t="s">
        <v>199</v>
      </c>
      <c r="C11" s="1183">
        <v>360000</v>
      </c>
      <c r="D11" s="1184">
        <v>360000</v>
      </c>
      <c r="E11" s="1145">
        <v>360000</v>
      </c>
      <c r="F11" s="1161"/>
      <c r="G11" s="1185">
        <v>357000</v>
      </c>
    </row>
    <row r="12" spans="1:7" ht="15.75" x14ac:dyDescent="0.2">
      <c r="A12" s="1049" t="s">
        <v>200</v>
      </c>
      <c r="B12" s="1050" t="s">
        <v>201</v>
      </c>
      <c r="C12" s="1183"/>
      <c r="D12" s="1184">
        <v>670213</v>
      </c>
      <c r="E12" s="1145">
        <v>1227226</v>
      </c>
      <c r="F12" s="1161">
        <v>670213</v>
      </c>
      <c r="G12" s="1185">
        <v>1103112</v>
      </c>
    </row>
    <row r="13" spans="1:7" ht="15.75" x14ac:dyDescent="0.2">
      <c r="A13" s="1045" t="s">
        <v>202</v>
      </c>
      <c r="B13" s="1186" t="s">
        <v>401</v>
      </c>
      <c r="C13" s="1187">
        <f>SUM(C3:C12)</f>
        <v>111505468</v>
      </c>
      <c r="D13" s="1188">
        <f>SUM(D3:D12)</f>
        <v>112154175</v>
      </c>
      <c r="E13" s="1146">
        <f>SUM(E3:E12)</f>
        <v>112154175</v>
      </c>
      <c r="F13" s="1171">
        <f>SUM(F3:F12)</f>
        <v>52218801</v>
      </c>
      <c r="G13" s="1189">
        <f>SUM(G3:G12)</f>
        <v>108339649</v>
      </c>
    </row>
    <row r="14" spans="1:7" ht="15.75" x14ac:dyDescent="0.2">
      <c r="A14" s="1049" t="s">
        <v>203</v>
      </c>
      <c r="B14" s="1050" t="s">
        <v>204</v>
      </c>
      <c r="C14" s="1183"/>
      <c r="D14" s="1184"/>
      <c r="E14" s="1145"/>
      <c r="F14" s="1161"/>
      <c r="G14" s="1185"/>
    </row>
    <row r="15" spans="1:7" ht="15.75" x14ac:dyDescent="0.2">
      <c r="A15" s="1049" t="s">
        <v>205</v>
      </c>
      <c r="B15" s="1050" t="s">
        <v>286</v>
      </c>
      <c r="C15" s="1183">
        <v>220000</v>
      </c>
      <c r="D15" s="1184">
        <v>220000</v>
      </c>
      <c r="E15" s="1145">
        <v>220000</v>
      </c>
      <c r="F15" s="1161">
        <v>80115</v>
      </c>
      <c r="G15" s="1185">
        <v>155697</v>
      </c>
    </row>
    <row r="16" spans="1:7" ht="15.75" x14ac:dyDescent="0.2">
      <c r="A16" s="1049" t="s">
        <v>207</v>
      </c>
      <c r="B16" s="1050" t="s">
        <v>208</v>
      </c>
      <c r="C16" s="1183"/>
      <c r="D16" s="1184"/>
      <c r="E16" s="1145"/>
      <c r="F16" s="1161"/>
      <c r="G16" s="1185"/>
    </row>
    <row r="17" spans="1:7" ht="15.75" x14ac:dyDescent="0.2">
      <c r="A17" s="1045" t="s">
        <v>209</v>
      </c>
      <c r="B17" s="1186" t="s">
        <v>402</v>
      </c>
      <c r="C17" s="1187">
        <f>SUM(C14:C16)</f>
        <v>220000</v>
      </c>
      <c r="D17" s="1188">
        <f>SUM(D14:D16)</f>
        <v>220000</v>
      </c>
      <c r="E17" s="1146">
        <f>SUM(E14:E16)</f>
        <v>220000</v>
      </c>
      <c r="F17" s="1171">
        <f>SUM(F14:F16)</f>
        <v>80115</v>
      </c>
      <c r="G17" s="1189">
        <f>SUM(G14:G16)</f>
        <v>155697</v>
      </c>
    </row>
    <row r="18" spans="1:7" ht="15.75" x14ac:dyDescent="0.2">
      <c r="A18" s="1055" t="s">
        <v>5</v>
      </c>
      <c r="B18" s="1190" t="s">
        <v>210</v>
      </c>
      <c r="C18" s="1191">
        <f>SUM(C13,C17)</f>
        <v>111725468</v>
      </c>
      <c r="D18" s="1192">
        <f>SUM(D13,D17)</f>
        <v>112374175</v>
      </c>
      <c r="E18" s="1147">
        <f>SUM(E13,E17)</f>
        <v>112374175</v>
      </c>
      <c r="F18" s="1166">
        <f>SUM(F13,F17)</f>
        <v>52298916</v>
      </c>
      <c r="G18" s="1193">
        <f>SUM(G13,G17)</f>
        <v>108495346</v>
      </c>
    </row>
    <row r="19" spans="1:7" ht="15.75" x14ac:dyDescent="0.2">
      <c r="A19" s="1049" t="s">
        <v>211</v>
      </c>
      <c r="B19" s="1194" t="s">
        <v>212</v>
      </c>
      <c r="C19" s="1183">
        <v>19495591</v>
      </c>
      <c r="D19" s="1184">
        <v>18846884</v>
      </c>
      <c r="E19" s="1145">
        <v>18846884</v>
      </c>
      <c r="F19" s="1161">
        <v>8259242</v>
      </c>
      <c r="G19" s="1185">
        <v>17114800</v>
      </c>
    </row>
    <row r="20" spans="1:7" ht="15.75" x14ac:dyDescent="0.2">
      <c r="A20" s="1049" t="s">
        <v>213</v>
      </c>
      <c r="B20" s="1194" t="s">
        <v>316</v>
      </c>
      <c r="C20" s="1183">
        <v>2173500</v>
      </c>
      <c r="D20" s="1184">
        <v>2173500</v>
      </c>
      <c r="E20" s="1145">
        <v>2173500</v>
      </c>
      <c r="F20" s="1161"/>
      <c r="G20" s="1185"/>
    </row>
    <row r="21" spans="1:7" ht="15.75" x14ac:dyDescent="0.2">
      <c r="A21" s="1049" t="s">
        <v>215</v>
      </c>
      <c r="B21" s="1194" t="s">
        <v>314</v>
      </c>
      <c r="C21" s="1183">
        <v>450000</v>
      </c>
      <c r="D21" s="1184">
        <v>450000</v>
      </c>
      <c r="E21" s="1145">
        <v>450000</v>
      </c>
      <c r="F21" s="1161"/>
      <c r="G21" s="1185">
        <v>4078</v>
      </c>
    </row>
    <row r="22" spans="1:7" ht="15.75" x14ac:dyDescent="0.2">
      <c r="A22" s="1049" t="s">
        <v>217</v>
      </c>
      <c r="B22" s="1194" t="s">
        <v>629</v>
      </c>
      <c r="C22" s="1183">
        <v>790035</v>
      </c>
      <c r="D22" s="1184">
        <v>790035</v>
      </c>
      <c r="E22" s="1145">
        <v>790035</v>
      </c>
      <c r="F22" s="1161">
        <v>766458</v>
      </c>
      <c r="G22" s="1185">
        <v>775154</v>
      </c>
    </row>
    <row r="23" spans="1:7" ht="15.75" x14ac:dyDescent="0.2">
      <c r="A23" s="1055" t="s">
        <v>9</v>
      </c>
      <c r="B23" s="1190" t="s">
        <v>219</v>
      </c>
      <c r="C23" s="1191">
        <f>SUM(C19:C22)</f>
        <v>22909126</v>
      </c>
      <c r="D23" s="1192">
        <f>SUM(D19:D22)</f>
        <v>22260419</v>
      </c>
      <c r="E23" s="1147">
        <f>SUM(E19:E22)</f>
        <v>22260419</v>
      </c>
      <c r="F23" s="1166">
        <f>SUM(F19:F22)</f>
        <v>9025700</v>
      </c>
      <c r="G23" s="1193">
        <f>SUM(G19:G22)</f>
        <v>17894032</v>
      </c>
    </row>
    <row r="24" spans="1:7" ht="15.75" x14ac:dyDescent="0.2">
      <c r="A24" s="1049" t="s">
        <v>220</v>
      </c>
      <c r="B24" s="1194" t="s">
        <v>221</v>
      </c>
      <c r="C24" s="1183">
        <v>55000</v>
      </c>
      <c r="D24" s="1184">
        <v>55000</v>
      </c>
      <c r="E24" s="1145">
        <v>55000</v>
      </c>
      <c r="F24" s="1161"/>
      <c r="G24" s="1185"/>
    </row>
    <row r="25" spans="1:7" ht="15.75" x14ac:dyDescent="0.2">
      <c r="A25" s="1049" t="s">
        <v>222</v>
      </c>
      <c r="B25" s="1050" t="s">
        <v>223</v>
      </c>
      <c r="C25" s="1183">
        <v>297500</v>
      </c>
      <c r="D25" s="1184">
        <v>297500</v>
      </c>
      <c r="E25" s="1145">
        <v>297500</v>
      </c>
      <c r="F25" s="1161"/>
      <c r="G25" s="1185"/>
    </row>
    <row r="26" spans="1:7" s="36" customFormat="1" ht="15.75" x14ac:dyDescent="0.2">
      <c r="A26" s="1049" t="s">
        <v>303</v>
      </c>
      <c r="B26" s="1195" t="s">
        <v>621</v>
      </c>
      <c r="C26" s="1196">
        <v>1310000</v>
      </c>
      <c r="D26" s="1128">
        <v>1310000</v>
      </c>
      <c r="E26" s="1148">
        <v>1310000</v>
      </c>
      <c r="F26" s="1172">
        <v>93607</v>
      </c>
      <c r="G26" s="1197">
        <v>884022</v>
      </c>
    </row>
    <row r="27" spans="1:7" ht="15.75" x14ac:dyDescent="0.2">
      <c r="A27" s="1198" t="s">
        <v>224</v>
      </c>
      <c r="B27" s="1199" t="s">
        <v>413</v>
      </c>
      <c r="C27" s="1200">
        <f>SUM(C24:C26)</f>
        <v>1662500</v>
      </c>
      <c r="D27" s="1248">
        <f t="shared" ref="D27:F27" si="0">SUM(D24:D26)</f>
        <v>1662500</v>
      </c>
      <c r="E27" s="1249">
        <f t="shared" ref="E27" si="1">SUM(E24:E26)</f>
        <v>1662500</v>
      </c>
      <c r="F27" s="1173">
        <f t="shared" si="0"/>
        <v>93607</v>
      </c>
      <c r="G27" s="1201">
        <f t="shared" ref="G27" si="2">SUM(G24:G26)</f>
        <v>884022</v>
      </c>
    </row>
    <row r="28" spans="1:7" ht="15.75" x14ac:dyDescent="0.2">
      <c r="A28" s="1049" t="s">
        <v>226</v>
      </c>
      <c r="B28" s="1050" t="s">
        <v>227</v>
      </c>
      <c r="C28" s="1183">
        <v>20183540</v>
      </c>
      <c r="D28" s="1184">
        <v>20183540</v>
      </c>
      <c r="E28" s="1145">
        <v>19683540</v>
      </c>
      <c r="F28" s="1161">
        <v>6829484</v>
      </c>
      <c r="G28" s="1185">
        <v>13314013</v>
      </c>
    </row>
    <row r="29" spans="1:7" ht="15.75" x14ac:dyDescent="0.2">
      <c r="A29" s="1049" t="s">
        <v>228</v>
      </c>
      <c r="B29" s="1050" t="s">
        <v>229</v>
      </c>
      <c r="C29" s="1183">
        <v>690000</v>
      </c>
      <c r="D29" s="1184">
        <v>690000</v>
      </c>
      <c r="E29" s="1145">
        <v>690000</v>
      </c>
      <c r="F29" s="1161"/>
      <c r="G29" s="1185">
        <v>294649</v>
      </c>
    </row>
    <row r="30" spans="1:7" ht="15.75" x14ac:dyDescent="0.2">
      <c r="A30" s="1049" t="s">
        <v>287</v>
      </c>
      <c r="B30" s="1050" t="s">
        <v>288</v>
      </c>
      <c r="C30" s="1183"/>
      <c r="D30" s="1184"/>
      <c r="E30" s="1145"/>
      <c r="F30" s="1161"/>
      <c r="G30" s="1185"/>
    </row>
    <row r="31" spans="1:7" ht="15.75" x14ac:dyDescent="0.2">
      <c r="A31" s="1049" t="s">
        <v>232</v>
      </c>
      <c r="B31" s="1050" t="s">
        <v>233</v>
      </c>
      <c r="C31" s="1183"/>
      <c r="D31" s="1184"/>
      <c r="E31" s="1145"/>
      <c r="F31" s="1161"/>
      <c r="G31" s="1185"/>
    </row>
    <row r="32" spans="1:7" ht="15.75" x14ac:dyDescent="0.2">
      <c r="A32" s="1049" t="s">
        <v>234</v>
      </c>
      <c r="B32" s="1194" t="s">
        <v>235</v>
      </c>
      <c r="C32" s="1183">
        <v>840000</v>
      </c>
      <c r="D32" s="1184">
        <v>840000</v>
      </c>
      <c r="E32" s="1145">
        <v>840000</v>
      </c>
      <c r="F32" s="1161"/>
      <c r="G32" s="1185">
        <v>836225</v>
      </c>
    </row>
    <row r="33" spans="1:7" ht="15.75" x14ac:dyDescent="0.2">
      <c r="A33" s="1049" t="s">
        <v>236</v>
      </c>
      <c r="B33" s="1050" t="s">
        <v>237</v>
      </c>
      <c r="C33" s="1183">
        <v>1600000</v>
      </c>
      <c r="D33" s="1184">
        <v>1600000</v>
      </c>
      <c r="E33" s="1145">
        <v>1600000</v>
      </c>
      <c r="F33" s="1161"/>
      <c r="G33" s="1185">
        <v>801246</v>
      </c>
    </row>
    <row r="34" spans="1:7" ht="15.75" x14ac:dyDescent="0.2">
      <c r="A34" s="1202" t="s">
        <v>230</v>
      </c>
      <c r="B34" s="1203" t="s">
        <v>403</v>
      </c>
      <c r="C34" s="1200">
        <f>SUM(C28:C33)</f>
        <v>23313540</v>
      </c>
      <c r="D34" s="1204">
        <f>SUM(D28:D33)</f>
        <v>23313540</v>
      </c>
      <c r="E34" s="1149">
        <f>SUM(E28:E33)</f>
        <v>22813540</v>
      </c>
      <c r="F34" s="1174">
        <f>SUM(F28:F33)</f>
        <v>6829484</v>
      </c>
      <c r="G34" s="1205">
        <f>SUM(G28:G33)</f>
        <v>15246133</v>
      </c>
    </row>
    <row r="35" spans="1:7" ht="15.75" x14ac:dyDescent="0.2">
      <c r="A35" s="1045" t="s">
        <v>238</v>
      </c>
      <c r="B35" s="1186" t="s">
        <v>406</v>
      </c>
      <c r="C35" s="1187">
        <f>SUM(C34,C27)</f>
        <v>24976040</v>
      </c>
      <c r="D35" s="1188">
        <f>SUM(D34,D27)</f>
        <v>24976040</v>
      </c>
      <c r="E35" s="1146">
        <f>SUM(E34,E27)</f>
        <v>24476040</v>
      </c>
      <c r="F35" s="1171">
        <f>SUM(F34,F27)</f>
        <v>6923091</v>
      </c>
      <c r="G35" s="1189">
        <f>SUM(G34,G27)</f>
        <v>16130155</v>
      </c>
    </row>
    <row r="36" spans="1:7" ht="15.75" x14ac:dyDescent="0.2">
      <c r="A36" s="1049" t="s">
        <v>239</v>
      </c>
      <c r="B36" s="1050" t="s">
        <v>240</v>
      </c>
      <c r="C36" s="1206">
        <v>220000</v>
      </c>
      <c r="D36" s="1184">
        <v>220000</v>
      </c>
      <c r="E36" s="1145">
        <v>220000</v>
      </c>
      <c r="F36" s="1161"/>
      <c r="G36" s="1185"/>
    </row>
    <row r="37" spans="1:7" ht="15.75" x14ac:dyDescent="0.2">
      <c r="A37" s="1049" t="s">
        <v>241</v>
      </c>
      <c r="B37" s="1050" t="s">
        <v>289</v>
      </c>
      <c r="C37" s="1206">
        <v>196000</v>
      </c>
      <c r="D37" s="1184">
        <v>196000</v>
      </c>
      <c r="E37" s="1145">
        <v>196000</v>
      </c>
      <c r="F37" s="1161">
        <v>24262</v>
      </c>
      <c r="G37" s="1185">
        <v>49018</v>
      </c>
    </row>
    <row r="38" spans="1:7" ht="15.75" x14ac:dyDescent="0.2">
      <c r="A38" s="1049" t="s">
        <v>404</v>
      </c>
      <c r="B38" s="1050" t="s">
        <v>243</v>
      </c>
      <c r="C38" s="1206"/>
      <c r="D38" s="1184"/>
      <c r="E38" s="1145"/>
      <c r="F38" s="1161"/>
      <c r="G38" s="1185"/>
    </row>
    <row r="39" spans="1:7" ht="15.75" x14ac:dyDescent="0.2">
      <c r="A39" s="1045" t="s">
        <v>244</v>
      </c>
      <c r="B39" s="1186" t="s">
        <v>415</v>
      </c>
      <c r="C39" s="1187">
        <f>SUM(C36:C37)</f>
        <v>416000</v>
      </c>
      <c r="D39" s="1188">
        <f>SUM(D36:D38)</f>
        <v>416000</v>
      </c>
      <c r="E39" s="1146">
        <f>SUM(E36:E38)</f>
        <v>416000</v>
      </c>
      <c r="F39" s="1171">
        <f>SUM(F36:F38)</f>
        <v>24262</v>
      </c>
      <c r="G39" s="1189">
        <f>SUM(G36:G38)</f>
        <v>49018</v>
      </c>
    </row>
    <row r="40" spans="1:7" ht="15.75" x14ac:dyDescent="0.2">
      <c r="A40" s="1049" t="s">
        <v>245</v>
      </c>
      <c r="B40" s="1050" t="s">
        <v>620</v>
      </c>
      <c r="C40" s="1206">
        <v>1110000</v>
      </c>
      <c r="D40" s="1184">
        <v>5110000</v>
      </c>
      <c r="E40" s="1145">
        <v>5110000</v>
      </c>
      <c r="F40" s="1161">
        <v>2296659</v>
      </c>
      <c r="G40" s="1185">
        <v>3760260</v>
      </c>
    </row>
    <row r="41" spans="1:7" ht="15.75" x14ac:dyDescent="0.2">
      <c r="A41" s="1049" t="s">
        <v>405</v>
      </c>
      <c r="B41" s="1050" t="s">
        <v>619</v>
      </c>
      <c r="C41" s="1206">
        <v>4000000</v>
      </c>
      <c r="D41" s="1184"/>
      <c r="E41" s="1145"/>
      <c r="F41" s="1161"/>
      <c r="G41" s="1185"/>
    </row>
    <row r="42" spans="1:7" ht="15.75" x14ac:dyDescent="0.2">
      <c r="A42" s="1049" t="s">
        <v>429</v>
      </c>
      <c r="B42" s="1050" t="s">
        <v>247</v>
      </c>
      <c r="C42" s="1206">
        <v>150000</v>
      </c>
      <c r="D42" s="1184">
        <v>150000</v>
      </c>
      <c r="E42" s="1145">
        <v>150000</v>
      </c>
      <c r="F42" s="1161">
        <v>66269</v>
      </c>
      <c r="G42" s="1185">
        <v>77236</v>
      </c>
    </row>
    <row r="43" spans="1:7" ht="15.75" x14ac:dyDescent="0.2">
      <c r="A43" s="1049" t="s">
        <v>248</v>
      </c>
      <c r="B43" s="1050" t="s">
        <v>414</v>
      </c>
      <c r="C43" s="1206"/>
      <c r="D43" s="1184"/>
      <c r="E43" s="1145"/>
      <c r="F43" s="1161"/>
      <c r="G43" s="1185"/>
    </row>
    <row r="44" spans="1:7" ht="15.75" x14ac:dyDescent="0.2">
      <c r="A44" s="1049" t="s">
        <v>249</v>
      </c>
      <c r="B44" s="1050" t="s">
        <v>250</v>
      </c>
      <c r="C44" s="1206"/>
      <c r="D44" s="1184"/>
      <c r="E44" s="1145">
        <v>353000</v>
      </c>
      <c r="F44" s="1161"/>
      <c r="G44" s="1185">
        <v>353000</v>
      </c>
    </row>
    <row r="45" spans="1:7" ht="15.75" x14ac:dyDescent="0.2">
      <c r="A45" s="1049" t="s">
        <v>251</v>
      </c>
      <c r="B45" s="1050" t="s">
        <v>252</v>
      </c>
      <c r="C45" s="1206"/>
      <c r="D45" s="1184"/>
      <c r="E45" s="1145"/>
      <c r="F45" s="1161"/>
      <c r="G45" s="1185"/>
    </row>
    <row r="46" spans="1:7" ht="15.75" x14ac:dyDescent="0.2">
      <c r="A46" s="1049" t="s">
        <v>253</v>
      </c>
      <c r="B46" s="1050" t="s">
        <v>290</v>
      </c>
      <c r="C46" s="1206">
        <v>2630000</v>
      </c>
      <c r="D46" s="1184">
        <v>2625000</v>
      </c>
      <c r="E46" s="1145">
        <v>1837000</v>
      </c>
      <c r="F46" s="1161">
        <v>251110</v>
      </c>
      <c r="G46" s="1185">
        <v>1079202</v>
      </c>
    </row>
    <row r="47" spans="1:7" ht="15.75" x14ac:dyDescent="0.2">
      <c r="A47" s="1049" t="s">
        <v>255</v>
      </c>
      <c r="B47" s="1050" t="s">
        <v>291</v>
      </c>
      <c r="C47" s="1206">
        <v>4638970</v>
      </c>
      <c r="D47" s="1184">
        <v>4638970</v>
      </c>
      <c r="E47" s="1145">
        <v>5638970</v>
      </c>
      <c r="F47" s="1161">
        <v>2588477</v>
      </c>
      <c r="G47" s="1185">
        <v>5589946</v>
      </c>
    </row>
    <row r="48" spans="1:7" ht="15.75" x14ac:dyDescent="0.2">
      <c r="A48" s="1049" t="s">
        <v>255</v>
      </c>
      <c r="B48" s="1050" t="s">
        <v>444</v>
      </c>
      <c r="C48" s="1206"/>
      <c r="D48" s="1184"/>
      <c r="E48" s="1145"/>
      <c r="F48" s="1161"/>
      <c r="G48" s="1185"/>
    </row>
    <row r="49" spans="1:7" ht="15.75" x14ac:dyDescent="0.2">
      <c r="A49" s="1045" t="s">
        <v>405</v>
      </c>
      <c r="B49" s="1186" t="s">
        <v>408</v>
      </c>
      <c r="C49" s="1187">
        <f>SUM(C40:C47)</f>
        <v>12528970</v>
      </c>
      <c r="D49" s="1188">
        <f>SUM(D40:D48)</f>
        <v>12523970</v>
      </c>
      <c r="E49" s="1146">
        <f>SUM(E40:E48)</f>
        <v>13088970</v>
      </c>
      <c r="F49" s="1171">
        <f>SUM(F40:F48)</f>
        <v>5202515</v>
      </c>
      <c r="G49" s="1189">
        <f>SUM(G40:G48)</f>
        <v>10859644</v>
      </c>
    </row>
    <row r="50" spans="1:7" ht="15.75" x14ac:dyDescent="0.2">
      <c r="A50" s="1049" t="s">
        <v>257</v>
      </c>
      <c r="B50" s="1050" t="s">
        <v>258</v>
      </c>
      <c r="C50" s="1206">
        <v>410000</v>
      </c>
      <c r="D50" s="1184">
        <v>410000</v>
      </c>
      <c r="E50" s="1145">
        <v>375000</v>
      </c>
      <c r="F50" s="1161">
        <v>37995</v>
      </c>
      <c r="G50" s="1185">
        <v>61790</v>
      </c>
    </row>
    <row r="51" spans="1:7" ht="15.75" x14ac:dyDescent="0.2">
      <c r="A51" s="1049" t="s">
        <v>259</v>
      </c>
      <c r="B51" s="1050" t="s">
        <v>260</v>
      </c>
      <c r="C51" s="1206"/>
      <c r="D51" s="1184"/>
      <c r="E51" s="1145"/>
      <c r="F51" s="1161"/>
      <c r="G51" s="1185"/>
    </row>
    <row r="52" spans="1:7" ht="15.75" x14ac:dyDescent="0.2">
      <c r="A52" s="1049" t="s">
        <v>261</v>
      </c>
      <c r="B52" s="1050" t="s">
        <v>262</v>
      </c>
      <c r="C52" s="1206"/>
      <c r="D52" s="1184"/>
      <c r="E52" s="1145"/>
      <c r="F52" s="1161"/>
      <c r="G52" s="1185"/>
    </row>
    <row r="53" spans="1:7" ht="15.75" x14ac:dyDescent="0.2">
      <c r="A53" s="1045" t="s">
        <v>263</v>
      </c>
      <c r="B53" s="1186" t="s">
        <v>416</v>
      </c>
      <c r="C53" s="1187">
        <f>SUM(C50:C52)</f>
        <v>410000</v>
      </c>
      <c r="D53" s="1188">
        <f>SUM(D50:D52)</f>
        <v>410000</v>
      </c>
      <c r="E53" s="1146">
        <f>SUM(E50:E52)</f>
        <v>375000</v>
      </c>
      <c r="F53" s="1171">
        <f>SUM(F50:F52)</f>
        <v>37995</v>
      </c>
      <c r="G53" s="1189">
        <f>SUM(G50:G52)</f>
        <v>61790</v>
      </c>
    </row>
    <row r="54" spans="1:7" ht="15.75" x14ac:dyDescent="0.2">
      <c r="A54" s="1049" t="s">
        <v>264</v>
      </c>
      <c r="B54" s="1050" t="s">
        <v>265</v>
      </c>
      <c r="C54" s="1206">
        <v>7151248</v>
      </c>
      <c r="D54" s="1184">
        <v>7151248</v>
      </c>
      <c r="E54" s="1145">
        <v>7121248</v>
      </c>
      <c r="F54" s="1161">
        <v>2343053</v>
      </c>
      <c r="G54" s="1185">
        <v>5153612</v>
      </c>
    </row>
    <row r="55" spans="1:7" ht="15.75" x14ac:dyDescent="0.2">
      <c r="A55" s="1049" t="s">
        <v>266</v>
      </c>
      <c r="B55" s="1050" t="s">
        <v>267</v>
      </c>
      <c r="C55" s="1206">
        <v>1317500</v>
      </c>
      <c r="D55" s="1184">
        <v>1317500</v>
      </c>
      <c r="E55" s="1145">
        <v>1317500</v>
      </c>
      <c r="F55" s="1161">
        <v>408000</v>
      </c>
      <c r="G55" s="1185">
        <v>408000</v>
      </c>
    </row>
    <row r="56" spans="1:7" ht="15.75" x14ac:dyDescent="0.2">
      <c r="A56" s="1049" t="s">
        <v>268</v>
      </c>
      <c r="B56" s="1050" t="s">
        <v>269</v>
      </c>
      <c r="C56" s="1206"/>
      <c r="D56" s="1184"/>
      <c r="E56" s="1145"/>
      <c r="F56" s="1161"/>
      <c r="G56" s="1185"/>
    </row>
    <row r="57" spans="1:7" ht="15.75" x14ac:dyDescent="0.2">
      <c r="A57" s="1049" t="s">
        <v>270</v>
      </c>
      <c r="B57" s="1194" t="s">
        <v>271</v>
      </c>
      <c r="C57" s="1206"/>
      <c r="D57" s="1184"/>
      <c r="E57" s="1145"/>
      <c r="F57" s="1161"/>
      <c r="G57" s="1185"/>
    </row>
    <row r="58" spans="1:7" ht="15.75" x14ac:dyDescent="0.2">
      <c r="A58" s="1049" t="s">
        <v>272</v>
      </c>
      <c r="B58" s="1050" t="s">
        <v>273</v>
      </c>
      <c r="C58" s="1207"/>
      <c r="D58" s="1184">
        <v>5000</v>
      </c>
      <c r="E58" s="1145">
        <v>5000</v>
      </c>
      <c r="F58" s="1161">
        <v>2266</v>
      </c>
      <c r="G58" s="1185">
        <v>4155</v>
      </c>
    </row>
    <row r="59" spans="1:7" ht="15.75" x14ac:dyDescent="0.2">
      <c r="A59" s="1045" t="s">
        <v>274</v>
      </c>
      <c r="B59" s="1186" t="s">
        <v>410</v>
      </c>
      <c r="C59" s="1187">
        <f>C54+C55+C56+C56</f>
        <v>8468748</v>
      </c>
      <c r="D59" s="1188">
        <f>SUM(D54:D58)</f>
        <v>8473748</v>
      </c>
      <c r="E59" s="1146">
        <f>SUM(E54:E58)</f>
        <v>8443748</v>
      </c>
      <c r="F59" s="1171">
        <f>SUM(F54:F58)</f>
        <v>2753319</v>
      </c>
      <c r="G59" s="1189">
        <f>SUM(G54:G58)</f>
        <v>5565767</v>
      </c>
    </row>
    <row r="60" spans="1:7" ht="15.75" x14ac:dyDescent="0.2">
      <c r="A60" s="1055" t="s">
        <v>13</v>
      </c>
      <c r="B60" s="1190" t="s">
        <v>275</v>
      </c>
      <c r="C60" s="1191">
        <f>SUM(C35,C39,C49,C53,C59)</f>
        <v>46799758</v>
      </c>
      <c r="D60" s="1192">
        <f>SUM(D35,D39,D49,D53,D59)</f>
        <v>46799758</v>
      </c>
      <c r="E60" s="1147">
        <f>SUM(E35,E39,E49,E53)</f>
        <v>38356010</v>
      </c>
      <c r="F60" s="1166">
        <f>SUM(F35,F39,F49,F53,F59)</f>
        <v>14941182</v>
      </c>
      <c r="G60" s="1193">
        <f>SUM(G35,G39,G49,G53)</f>
        <v>27100607</v>
      </c>
    </row>
    <row r="61" spans="1:7" ht="15.75" x14ac:dyDescent="0.2">
      <c r="A61" s="1208" t="s">
        <v>17</v>
      </c>
      <c r="B61" s="1190" t="s">
        <v>276</v>
      </c>
      <c r="C61" s="1191"/>
      <c r="D61" s="1209"/>
      <c r="E61" s="1150"/>
      <c r="F61" s="1164"/>
      <c r="G61" s="1210"/>
    </row>
    <row r="62" spans="1:7" ht="15.75" x14ac:dyDescent="0.2">
      <c r="A62" s="1211" t="s">
        <v>21</v>
      </c>
      <c r="B62" s="1050" t="s">
        <v>22</v>
      </c>
      <c r="C62" s="1206"/>
      <c r="D62" s="1184"/>
      <c r="E62" s="1145"/>
      <c r="F62" s="1161"/>
      <c r="G62" s="1185"/>
    </row>
    <row r="63" spans="1:7" ht="15.75" x14ac:dyDescent="0.2">
      <c r="A63" s="1211" t="s">
        <v>25</v>
      </c>
      <c r="B63" s="1050" t="s">
        <v>277</v>
      </c>
      <c r="C63" s="1206"/>
      <c r="D63" s="1184"/>
      <c r="E63" s="1145"/>
      <c r="F63" s="1161"/>
      <c r="G63" s="1185"/>
    </row>
    <row r="64" spans="1:7" ht="15.75" x14ac:dyDescent="0.2">
      <c r="A64" s="1211" t="s">
        <v>55</v>
      </c>
      <c r="B64" s="1050" t="s">
        <v>28</v>
      </c>
      <c r="C64" s="1206"/>
      <c r="D64" s="1184"/>
      <c r="E64" s="1145"/>
      <c r="F64" s="1161"/>
      <c r="G64" s="1185"/>
    </row>
    <row r="65" spans="1:7" ht="15.75" x14ac:dyDescent="0.2">
      <c r="A65" s="1211" t="s">
        <v>445</v>
      </c>
      <c r="B65" s="1050" t="s">
        <v>278</v>
      </c>
      <c r="C65" s="1206"/>
      <c r="D65" s="1184"/>
      <c r="E65" s="1145"/>
      <c r="F65" s="1161"/>
      <c r="G65" s="1185"/>
    </row>
    <row r="66" spans="1:7" ht="15.75" x14ac:dyDescent="0.2">
      <c r="A66" s="1055" t="s">
        <v>30</v>
      </c>
      <c r="B66" s="1190" t="s">
        <v>176</v>
      </c>
      <c r="C66" s="1191">
        <f>SUM(C62:C65)</f>
        <v>0</v>
      </c>
      <c r="D66" s="1192">
        <f>SUM(D62:D65)</f>
        <v>0</v>
      </c>
      <c r="E66" s="1147">
        <f>SUM(E62:E65)</f>
        <v>0</v>
      </c>
      <c r="F66" s="1166">
        <f>SUM(F62:F65)</f>
        <v>0</v>
      </c>
      <c r="G66" s="1193">
        <f>SUM(G62:G65)</f>
        <v>0</v>
      </c>
    </row>
    <row r="67" spans="1:7" ht="15.75" x14ac:dyDescent="0.2">
      <c r="A67" s="1055" t="s">
        <v>33</v>
      </c>
      <c r="B67" s="1190" t="s">
        <v>279</v>
      </c>
      <c r="C67" s="1191"/>
      <c r="D67" s="1192"/>
      <c r="E67" s="1147"/>
      <c r="F67" s="1166"/>
      <c r="G67" s="1193"/>
    </row>
    <row r="68" spans="1:7" ht="15.75" x14ac:dyDescent="0.2">
      <c r="A68" s="1055" t="s">
        <v>37</v>
      </c>
      <c r="B68" s="1190" t="s">
        <v>280</v>
      </c>
      <c r="C68" s="1191"/>
      <c r="D68" s="1209"/>
      <c r="E68" s="1150"/>
      <c r="F68" s="1164"/>
      <c r="G68" s="1210"/>
    </row>
    <row r="69" spans="1:7" ht="15.75" x14ac:dyDescent="0.2">
      <c r="A69" s="1049" t="s">
        <v>40</v>
      </c>
      <c r="B69" s="1050" t="s">
        <v>41</v>
      </c>
      <c r="C69" s="1212"/>
      <c r="D69" s="1184"/>
      <c r="E69" s="1145"/>
      <c r="F69" s="1161"/>
      <c r="G69" s="1185"/>
    </row>
    <row r="70" spans="1:7" ht="15.75" x14ac:dyDescent="0.2">
      <c r="A70" s="1049" t="s">
        <v>43</v>
      </c>
      <c r="B70" s="1050" t="s">
        <v>44</v>
      </c>
      <c r="C70" s="1212"/>
      <c r="D70" s="1184"/>
      <c r="E70" s="1145"/>
      <c r="F70" s="1161"/>
      <c r="G70" s="1185"/>
    </row>
    <row r="71" spans="1:7" ht="15.75" x14ac:dyDescent="0.2">
      <c r="A71" s="1049" t="s">
        <v>47</v>
      </c>
      <c r="B71" s="1050" t="s">
        <v>48</v>
      </c>
      <c r="C71" s="1212"/>
      <c r="D71" s="1184"/>
      <c r="E71" s="1145"/>
      <c r="F71" s="1161"/>
      <c r="G71" s="1185"/>
    </row>
    <row r="72" spans="1:7" ht="16.5" thickBot="1" x14ac:dyDescent="0.25">
      <c r="A72" s="1213" t="s">
        <v>51</v>
      </c>
      <c r="B72" s="1214" t="s">
        <v>281</v>
      </c>
      <c r="C72" s="1215">
        <f>SUM(C69:C71)</f>
        <v>0</v>
      </c>
      <c r="D72" s="1216">
        <f>SUM(D69:D71)</f>
        <v>0</v>
      </c>
      <c r="E72" s="1151">
        <f>SUM(E69:E71)</f>
        <v>0</v>
      </c>
      <c r="F72" s="1175">
        <f>SUM(F69:F71)</f>
        <v>0</v>
      </c>
      <c r="G72" s="1217">
        <f>SUM(G69:G71)</f>
        <v>0</v>
      </c>
    </row>
    <row r="73" spans="1:7" ht="19.5" thickBot="1" x14ac:dyDescent="0.25">
      <c r="A73" s="1551" t="s">
        <v>351</v>
      </c>
      <c r="B73" s="1552"/>
      <c r="C73" s="1129">
        <f>SUM(C18+C23+C35+C39+C49+C53+C59)</f>
        <v>181434352</v>
      </c>
      <c r="D73" s="1130">
        <f>SUM(D72,D68,D67,D66,D61,D60,D23,D18)</f>
        <v>181434352</v>
      </c>
      <c r="E73" s="1152">
        <f>SUM(E72,E68,E67,E66,E61,E60,E23,E18,E59)</f>
        <v>181434352</v>
      </c>
      <c r="F73" s="1168">
        <f>SUM(F72,F68,F67,F66,F61,F60,F23,F18)</f>
        <v>76265798</v>
      </c>
      <c r="G73" s="1218">
        <f>SUM(G72,G68,G67,G66,G61,G60,G23,G18,G59)</f>
        <v>159055752</v>
      </c>
    </row>
    <row r="74" spans="1:7" ht="15.75" x14ac:dyDescent="0.2">
      <c r="A74" s="1219" t="s">
        <v>71</v>
      </c>
      <c r="B74" s="1220" t="s">
        <v>72</v>
      </c>
      <c r="C74" s="1221"/>
      <c r="D74" s="1222"/>
      <c r="E74" s="1153"/>
      <c r="F74" s="1169"/>
      <c r="G74" s="1223"/>
    </row>
    <row r="75" spans="1:7" ht="15.75" x14ac:dyDescent="0.2">
      <c r="A75" s="1224" t="s">
        <v>452</v>
      </c>
      <c r="B75" s="1131" t="s">
        <v>453</v>
      </c>
      <c r="C75" s="1132"/>
      <c r="D75" s="1133"/>
      <c r="E75" s="1154"/>
      <c r="F75" s="1176"/>
      <c r="G75" s="1225"/>
    </row>
    <row r="76" spans="1:7" ht="16.5" thickBot="1" x14ac:dyDescent="0.25">
      <c r="A76" s="1226" t="s">
        <v>77</v>
      </c>
      <c r="B76" s="1227" t="s">
        <v>76</v>
      </c>
      <c r="C76" s="1228"/>
      <c r="D76" s="1229"/>
      <c r="E76" s="1155"/>
      <c r="F76" s="1170"/>
      <c r="G76" s="1230"/>
    </row>
    <row r="77" spans="1:7" ht="19.5" thickBot="1" x14ac:dyDescent="0.25">
      <c r="A77" s="1551" t="s">
        <v>417</v>
      </c>
      <c r="B77" s="1552"/>
      <c r="C77" s="1129">
        <f>SUM(C73:C76)</f>
        <v>181434352</v>
      </c>
      <c r="D77" s="1130">
        <f>SUM(D73:D76)</f>
        <v>181434352</v>
      </c>
      <c r="E77" s="1152">
        <f>SUM(E73:E76)</f>
        <v>181434352</v>
      </c>
      <c r="F77" s="1168">
        <f>SUM(F73:F76)</f>
        <v>76265798</v>
      </c>
      <c r="G77" s="1218">
        <f>SUM(G73:G76)</f>
        <v>159055752</v>
      </c>
    </row>
    <row r="78" spans="1:7" ht="16.5" thickBot="1" x14ac:dyDescent="0.25">
      <c r="A78" s="1231"/>
      <c r="B78" s="1134"/>
      <c r="C78" s="1135"/>
      <c r="D78" s="1136"/>
      <c r="E78" s="1136"/>
      <c r="F78" s="1136"/>
      <c r="G78" s="1232"/>
    </row>
    <row r="79" spans="1:7" ht="15.75" x14ac:dyDescent="0.2">
      <c r="A79" s="1178" t="s">
        <v>98</v>
      </c>
      <c r="B79" s="1179" t="s">
        <v>99</v>
      </c>
      <c r="C79" s="1233"/>
      <c r="D79" s="1181"/>
      <c r="E79" s="1144"/>
      <c r="F79" s="1160"/>
      <c r="G79" s="1182"/>
    </row>
    <row r="80" spans="1:7" ht="15.75" x14ac:dyDescent="0.2">
      <c r="A80" s="1049" t="s">
        <v>100</v>
      </c>
      <c r="B80" s="1050" t="s">
        <v>101</v>
      </c>
      <c r="C80" s="1206"/>
      <c r="D80" s="1184"/>
      <c r="E80" s="1145"/>
      <c r="F80" s="1161"/>
      <c r="G80" s="1185"/>
    </row>
    <row r="81" spans="1:7" ht="15.75" x14ac:dyDescent="0.2">
      <c r="A81" s="1049" t="s">
        <v>102</v>
      </c>
      <c r="B81" s="1050" t="s">
        <v>103</v>
      </c>
      <c r="C81" s="1206"/>
      <c r="D81" s="1184"/>
      <c r="E81" s="1145"/>
      <c r="F81" s="1161"/>
      <c r="G81" s="1185"/>
    </row>
    <row r="82" spans="1:7" ht="15.75" x14ac:dyDescent="0.2">
      <c r="A82" s="1049" t="s">
        <v>104</v>
      </c>
      <c r="B82" s="1050" t="s">
        <v>105</v>
      </c>
      <c r="C82" s="1206"/>
      <c r="D82" s="1184"/>
      <c r="E82" s="1145"/>
      <c r="F82" s="1161"/>
      <c r="G82" s="1185"/>
    </row>
    <row r="83" spans="1:7" ht="15.75" x14ac:dyDescent="0.2">
      <c r="A83" s="1049" t="s">
        <v>106</v>
      </c>
      <c r="B83" s="1050" t="s">
        <v>107</v>
      </c>
      <c r="C83" s="1206"/>
      <c r="D83" s="1184"/>
      <c r="E83" s="1145"/>
      <c r="F83" s="1161"/>
      <c r="G83" s="1185"/>
    </row>
    <row r="84" spans="1:7" ht="15.75" x14ac:dyDescent="0.2">
      <c r="A84" s="1049" t="s">
        <v>108</v>
      </c>
      <c r="B84" s="1050" t="s">
        <v>109</v>
      </c>
      <c r="C84" s="1206"/>
      <c r="D84" s="1184"/>
      <c r="E84" s="1145"/>
      <c r="F84" s="1161"/>
      <c r="G84" s="1185"/>
    </row>
    <row r="85" spans="1:7" s="1137" customFormat="1" ht="15.75" x14ac:dyDescent="0.2">
      <c r="A85" s="1234"/>
      <c r="B85" s="1235" t="s">
        <v>166</v>
      </c>
      <c r="C85" s="1207"/>
      <c r="D85" s="1236"/>
      <c r="E85" s="1156"/>
      <c r="F85" s="1162"/>
      <c r="G85" s="1237"/>
    </row>
    <row r="86" spans="1:7" ht="15.75" x14ac:dyDescent="0.2">
      <c r="A86" s="1045" t="s">
        <v>3</v>
      </c>
      <c r="B86" s="1186" t="s">
        <v>4</v>
      </c>
      <c r="C86" s="1187">
        <f>SUM(C79:C85)</f>
        <v>0</v>
      </c>
      <c r="D86" s="1238">
        <f>SUM(D79:D85)</f>
        <v>0</v>
      </c>
      <c r="E86" s="1157">
        <f>SUM(E79:E85)</f>
        <v>0</v>
      </c>
      <c r="F86" s="1163">
        <f>SUM(F79:F85)</f>
        <v>0</v>
      </c>
      <c r="G86" s="1239">
        <f>SUM(G79:G85)</f>
        <v>0</v>
      </c>
    </row>
    <row r="87" spans="1:7" ht="15.75" x14ac:dyDescent="0.2">
      <c r="A87" s="1049"/>
      <c r="B87" s="1050"/>
      <c r="C87" s="1183"/>
      <c r="D87" s="1184"/>
      <c r="E87" s="1145"/>
      <c r="F87" s="1161"/>
      <c r="G87" s="1185"/>
    </row>
    <row r="88" spans="1:7" ht="15.75" x14ac:dyDescent="0.2">
      <c r="A88" s="1049"/>
      <c r="B88" s="1050" t="s">
        <v>292</v>
      </c>
      <c r="C88" s="1183"/>
      <c r="D88" s="1184"/>
      <c r="E88" s="1145"/>
      <c r="F88" s="1161"/>
      <c r="G88" s="1185"/>
    </row>
    <row r="89" spans="1:7" ht="15.75" x14ac:dyDescent="0.2">
      <c r="A89" s="1049"/>
      <c r="B89" s="1050"/>
      <c r="C89" s="1183"/>
      <c r="D89" s="1184"/>
      <c r="E89" s="1145"/>
      <c r="F89" s="1161"/>
      <c r="G89" s="1185"/>
    </row>
    <row r="90" spans="1:7" ht="15.75" x14ac:dyDescent="0.2">
      <c r="A90" s="1049"/>
      <c r="B90" s="1050"/>
      <c r="C90" s="1183"/>
      <c r="D90" s="1184"/>
      <c r="E90" s="1145"/>
      <c r="F90" s="1161"/>
      <c r="G90" s="1185"/>
    </row>
    <row r="91" spans="1:7" ht="15.75" x14ac:dyDescent="0.2">
      <c r="A91" s="1045" t="s">
        <v>7</v>
      </c>
      <c r="B91" s="1186" t="s">
        <v>112</v>
      </c>
      <c r="C91" s="1187">
        <f>SUM(C87:C90)</f>
        <v>0</v>
      </c>
      <c r="D91" s="1238">
        <f>SUM(D87:D90)</f>
        <v>0</v>
      </c>
      <c r="E91" s="1157">
        <f>SUM(E87:E90)</f>
        <v>0</v>
      </c>
      <c r="F91" s="1163">
        <f>SUM(F87:F90)</f>
        <v>0</v>
      </c>
      <c r="G91" s="1239">
        <f>SUM(G87:G90)</f>
        <v>0</v>
      </c>
    </row>
    <row r="92" spans="1:7" ht="15.75" x14ac:dyDescent="0.2">
      <c r="A92" s="1055" t="s">
        <v>11</v>
      </c>
      <c r="B92" s="1190" t="s">
        <v>113</v>
      </c>
      <c r="C92" s="1191">
        <f>SUM(C86,C91)</f>
        <v>0</v>
      </c>
      <c r="D92" s="1209">
        <f>SUM(D86,D91)</f>
        <v>0</v>
      </c>
      <c r="E92" s="1150">
        <f>SUM(E86,E91)</f>
        <v>0</v>
      </c>
      <c r="F92" s="1164">
        <f>SUM(F86,F91)</f>
        <v>0</v>
      </c>
      <c r="G92" s="1210">
        <f>SUM(G86,G91)</f>
        <v>0</v>
      </c>
    </row>
    <row r="93" spans="1:7" s="1137" customFormat="1" ht="15.75" x14ac:dyDescent="0.2">
      <c r="A93" s="1234" t="s">
        <v>15</v>
      </c>
      <c r="B93" s="1240" t="s">
        <v>114</v>
      </c>
      <c r="C93" s="1241"/>
      <c r="D93" s="1242"/>
      <c r="E93" s="1158"/>
      <c r="F93" s="1165"/>
      <c r="G93" s="1243"/>
    </row>
    <row r="94" spans="1:7" ht="15.75" x14ac:dyDescent="0.2">
      <c r="A94" s="1045" t="s">
        <v>15</v>
      </c>
      <c r="B94" s="1186" t="s">
        <v>115</v>
      </c>
      <c r="C94" s="1187">
        <f>SUM(C93)</f>
        <v>0</v>
      </c>
      <c r="D94" s="1238">
        <f>SUM(D93)</f>
        <v>0</v>
      </c>
      <c r="E94" s="1157">
        <f>SUM(E93)</f>
        <v>0</v>
      </c>
      <c r="F94" s="1163">
        <f>SUM(F93)</f>
        <v>0</v>
      </c>
      <c r="G94" s="1239">
        <f>SUM(G93)</f>
        <v>0</v>
      </c>
    </row>
    <row r="95" spans="1:7" ht="15.75" x14ac:dyDescent="0.2">
      <c r="A95" s="1049"/>
      <c r="B95" s="1050" t="s">
        <v>293</v>
      </c>
      <c r="C95" s="1206"/>
      <c r="D95" s="1184"/>
      <c r="E95" s="1145"/>
      <c r="F95" s="1161"/>
      <c r="G95" s="1185"/>
    </row>
    <row r="96" spans="1:7" ht="15.75" x14ac:dyDescent="0.2">
      <c r="A96" s="1049"/>
      <c r="B96" s="1050"/>
      <c r="C96" s="1206"/>
      <c r="D96" s="1184"/>
      <c r="E96" s="1145"/>
      <c r="F96" s="1161"/>
      <c r="G96" s="1185"/>
    </row>
    <row r="97" spans="1:7" ht="15.75" x14ac:dyDescent="0.2">
      <c r="A97" s="1045" t="s">
        <v>19</v>
      </c>
      <c r="B97" s="1186" t="s">
        <v>117</v>
      </c>
      <c r="C97" s="1187">
        <f>SUM(C95:C96)</f>
        <v>0</v>
      </c>
      <c r="D97" s="1238">
        <f>SUM(D95:D96)</f>
        <v>0</v>
      </c>
      <c r="E97" s="1157">
        <f>SUM(E95:E96)</f>
        <v>0</v>
      </c>
      <c r="F97" s="1163">
        <f>SUM(F95:F96)</f>
        <v>0</v>
      </c>
      <c r="G97" s="1239">
        <f>SUM(G95:G96)</f>
        <v>0</v>
      </c>
    </row>
    <row r="98" spans="1:7" ht="15.75" x14ac:dyDescent="0.2">
      <c r="A98" s="1055" t="s">
        <v>23</v>
      </c>
      <c r="B98" s="1190" t="s">
        <v>118</v>
      </c>
      <c r="C98" s="1191">
        <f>SUM(C94,C97)</f>
        <v>0</v>
      </c>
      <c r="D98" s="1209">
        <f>SUM(D94,D97)</f>
        <v>0</v>
      </c>
      <c r="E98" s="1150">
        <f>SUM(E94,E97)</f>
        <v>0</v>
      </c>
      <c r="F98" s="1164">
        <f>SUM(F94,F97)</f>
        <v>0</v>
      </c>
      <c r="G98" s="1210">
        <f>SUM(G94,G97)</f>
        <v>0</v>
      </c>
    </row>
    <row r="99" spans="1:7" ht="15.75" x14ac:dyDescent="0.2">
      <c r="A99" s="1045" t="s">
        <v>27</v>
      </c>
      <c r="B99" s="1186" t="s">
        <v>422</v>
      </c>
      <c r="C99" s="1187"/>
      <c r="D99" s="1238"/>
      <c r="E99" s="1157"/>
      <c r="F99" s="1163"/>
      <c r="G99" s="1239"/>
    </row>
    <row r="100" spans="1:7" ht="15.75" x14ac:dyDescent="0.2">
      <c r="A100" s="1045" t="s">
        <v>29</v>
      </c>
      <c r="B100" s="1186" t="s">
        <v>423</v>
      </c>
      <c r="C100" s="1187"/>
      <c r="D100" s="1238"/>
      <c r="E100" s="1157"/>
      <c r="F100" s="1163"/>
      <c r="G100" s="1239"/>
    </row>
    <row r="101" spans="1:7" ht="15.75" x14ac:dyDescent="0.2">
      <c r="A101" s="1049" t="s">
        <v>32</v>
      </c>
      <c r="B101" s="1050" t="s">
        <v>424</v>
      </c>
      <c r="C101" s="1206"/>
      <c r="D101" s="1184"/>
      <c r="E101" s="1145"/>
      <c r="F101" s="1161"/>
      <c r="G101" s="1185"/>
    </row>
    <row r="102" spans="1:7" ht="15.75" x14ac:dyDescent="0.2">
      <c r="A102" s="1049" t="s">
        <v>35</v>
      </c>
      <c r="B102" s="1050" t="s">
        <v>36</v>
      </c>
      <c r="C102" s="1206"/>
      <c r="D102" s="1184"/>
      <c r="E102" s="1145"/>
      <c r="F102" s="1161"/>
      <c r="G102" s="1185"/>
    </row>
    <row r="103" spans="1:7" ht="15.75" x14ac:dyDescent="0.2">
      <c r="A103" s="1049" t="s">
        <v>39</v>
      </c>
      <c r="B103" s="1050" t="s">
        <v>425</v>
      </c>
      <c r="C103" s="1206"/>
      <c r="D103" s="1184"/>
      <c r="E103" s="1145"/>
      <c r="F103" s="1161"/>
      <c r="G103" s="1185"/>
    </row>
    <row r="104" spans="1:7" ht="15.75" x14ac:dyDescent="0.2">
      <c r="A104" s="1049"/>
      <c r="B104" s="1194" t="s">
        <v>42</v>
      </c>
      <c r="C104" s="1206"/>
      <c r="D104" s="1184"/>
      <c r="E104" s="1145"/>
      <c r="F104" s="1161"/>
      <c r="G104" s="1185"/>
    </row>
    <row r="105" spans="1:7" ht="15.75" x14ac:dyDescent="0.2">
      <c r="A105" s="1045" t="s">
        <v>420</v>
      </c>
      <c r="B105" s="1186" t="s">
        <v>421</v>
      </c>
      <c r="C105" s="1187">
        <f>SUM(C101:C104)</f>
        <v>0</v>
      </c>
      <c r="D105" s="1238">
        <f>SUM(D101:D104)</f>
        <v>0</v>
      </c>
      <c r="E105" s="1157">
        <f>SUM(E101:E104)</f>
        <v>0</v>
      </c>
      <c r="F105" s="1163">
        <f>SUM(F101:F104)</f>
        <v>0</v>
      </c>
      <c r="G105" s="1239">
        <f>SUM(G101:G104)</f>
        <v>0</v>
      </c>
    </row>
    <row r="106" spans="1:7" ht="15.75" x14ac:dyDescent="0.2">
      <c r="A106" s="1055" t="s">
        <v>45</v>
      </c>
      <c r="B106" s="1190" t="s">
        <v>119</v>
      </c>
      <c r="C106" s="1191">
        <f>SUM(C105,C100,C99)</f>
        <v>0</v>
      </c>
      <c r="D106" s="1209">
        <f>SUM(D105,D100,D99)</f>
        <v>0</v>
      </c>
      <c r="E106" s="1150">
        <f>SUM(E105,E100,E99)</f>
        <v>0</v>
      </c>
      <c r="F106" s="1164">
        <f>SUM(F105,F100,F99)</f>
        <v>0</v>
      </c>
      <c r="G106" s="1210">
        <f>SUM(G105,G100,G99)</f>
        <v>0</v>
      </c>
    </row>
    <row r="107" spans="1:7" ht="15.75" x14ac:dyDescent="0.2">
      <c r="A107" s="1049" t="s">
        <v>120</v>
      </c>
      <c r="B107" s="1194" t="s">
        <v>624</v>
      </c>
      <c r="C107" s="1183"/>
      <c r="D107" s="1184"/>
      <c r="E107" s="1145"/>
      <c r="F107" s="1161"/>
      <c r="G107" s="1185"/>
    </row>
    <row r="108" spans="1:7" ht="15.75" x14ac:dyDescent="0.2">
      <c r="A108" s="1049" t="s">
        <v>121</v>
      </c>
      <c r="B108" s="1194" t="s">
        <v>431</v>
      </c>
      <c r="C108" s="1183"/>
      <c r="D108" s="1184">
        <v>3111200</v>
      </c>
      <c r="E108" s="1145">
        <v>3111200</v>
      </c>
      <c r="F108" s="1161">
        <v>1047504</v>
      </c>
      <c r="G108" s="1185">
        <v>1907988</v>
      </c>
    </row>
    <row r="109" spans="1:7" ht="15.75" x14ac:dyDescent="0.2">
      <c r="A109" s="1049" t="s">
        <v>123</v>
      </c>
      <c r="B109" s="1194" t="s">
        <v>433</v>
      </c>
      <c r="C109" s="1183"/>
      <c r="D109" s="1184"/>
      <c r="E109" s="1145"/>
      <c r="F109" s="1161"/>
      <c r="G109" s="1185"/>
    </row>
    <row r="110" spans="1:7" ht="15.75" x14ac:dyDescent="0.2">
      <c r="A110" s="1049" t="s">
        <v>125</v>
      </c>
      <c r="B110" s="1194" t="s">
        <v>126</v>
      </c>
      <c r="C110" s="1183"/>
      <c r="D110" s="1184"/>
      <c r="E110" s="1145"/>
      <c r="F110" s="1161"/>
      <c r="G110" s="1185"/>
    </row>
    <row r="111" spans="1:7" ht="15.75" x14ac:dyDescent="0.2">
      <c r="A111" s="1049" t="s">
        <v>127</v>
      </c>
      <c r="B111" s="1194" t="s">
        <v>623</v>
      </c>
      <c r="C111" s="1183">
        <f>Élelm.!E57</f>
        <v>1984800</v>
      </c>
      <c r="D111" s="1184"/>
      <c r="E111" s="1145"/>
      <c r="F111" s="1161"/>
      <c r="G111" s="1185"/>
    </row>
    <row r="112" spans="1:7" ht="15.75" x14ac:dyDescent="0.2">
      <c r="A112" s="1049" t="s">
        <v>127</v>
      </c>
      <c r="B112" s="1194" t="s">
        <v>622</v>
      </c>
      <c r="C112" s="1183">
        <f>Élelm.!E53</f>
        <v>772110</v>
      </c>
      <c r="D112" s="1184">
        <v>772110</v>
      </c>
      <c r="E112" s="1145">
        <v>772110</v>
      </c>
      <c r="F112" s="1161">
        <v>166087</v>
      </c>
      <c r="G112" s="1185">
        <v>435184</v>
      </c>
    </row>
    <row r="113" spans="1:7" ht="15.75" x14ac:dyDescent="0.2">
      <c r="A113" s="1049" t="s">
        <v>127</v>
      </c>
      <c r="B113" s="1194" t="s">
        <v>440</v>
      </c>
      <c r="C113" s="1183">
        <f>Élelm.!E48</f>
        <v>4689010</v>
      </c>
      <c r="D113" s="1184">
        <v>4689010</v>
      </c>
      <c r="E113" s="1145">
        <v>4689010</v>
      </c>
      <c r="F113" s="1161">
        <v>1390214</v>
      </c>
      <c r="G113" s="1185">
        <v>3016394</v>
      </c>
    </row>
    <row r="114" spans="1:7" ht="15.75" x14ac:dyDescent="0.2">
      <c r="A114" s="1049" t="s">
        <v>127</v>
      </c>
      <c r="B114" s="1194" t="s">
        <v>441</v>
      </c>
      <c r="C114" s="1183">
        <f>Élelm.!E32</f>
        <v>3854400</v>
      </c>
      <c r="D114" s="1184">
        <v>3854400</v>
      </c>
      <c r="E114" s="1145">
        <v>3854400</v>
      </c>
      <c r="F114" s="1161">
        <v>850911</v>
      </c>
      <c r="G114" s="1185">
        <v>2415995</v>
      </c>
    </row>
    <row r="115" spans="1:7" ht="15.75" x14ac:dyDescent="0.2">
      <c r="A115" s="1049" t="s">
        <v>127</v>
      </c>
      <c r="B115" s="1194" t="s">
        <v>442</v>
      </c>
      <c r="C115" s="1183">
        <f>Élelm.!E55</f>
        <v>1126400</v>
      </c>
      <c r="D115" s="1184"/>
      <c r="E115" s="1145"/>
      <c r="F115" s="1161"/>
      <c r="G115" s="1185"/>
    </row>
    <row r="116" spans="1:7" ht="15.75" x14ac:dyDescent="0.2">
      <c r="A116" s="1049" t="s">
        <v>128</v>
      </c>
      <c r="B116" s="1194" t="s">
        <v>129</v>
      </c>
      <c r="C116" s="1183">
        <f>Élelm.!F59</f>
        <v>3355214.1</v>
      </c>
      <c r="D116" s="1184">
        <v>3355214</v>
      </c>
      <c r="E116" s="1145">
        <v>3355214</v>
      </c>
      <c r="F116" s="1161">
        <v>932772</v>
      </c>
      <c r="G116" s="1185">
        <v>2099401</v>
      </c>
    </row>
    <row r="117" spans="1:7" ht="15.75" x14ac:dyDescent="0.2">
      <c r="A117" s="1049" t="s">
        <v>130</v>
      </c>
      <c r="B117" s="1194" t="s">
        <v>443</v>
      </c>
      <c r="C117" s="1183"/>
      <c r="D117" s="1184"/>
      <c r="E117" s="1145"/>
      <c r="F117" s="1161"/>
      <c r="G117" s="1185"/>
    </row>
    <row r="118" spans="1:7" ht="15.75" x14ac:dyDescent="0.2">
      <c r="A118" s="1049" t="s">
        <v>132</v>
      </c>
      <c r="B118" s="1194" t="s">
        <v>436</v>
      </c>
      <c r="C118" s="1183"/>
      <c r="D118" s="1184"/>
      <c r="E118" s="1145"/>
      <c r="F118" s="1161">
        <v>1</v>
      </c>
      <c r="G118" s="1185">
        <v>1</v>
      </c>
    </row>
    <row r="119" spans="1:7" ht="15.75" x14ac:dyDescent="0.2">
      <c r="A119" s="1049" t="s">
        <v>437</v>
      </c>
      <c r="B119" s="1194" t="s">
        <v>133</v>
      </c>
      <c r="C119" s="1183"/>
      <c r="D119" s="1184"/>
      <c r="E119" s="1145"/>
      <c r="F119" s="1161">
        <v>1402</v>
      </c>
      <c r="G119" s="1185">
        <v>3870</v>
      </c>
    </row>
    <row r="120" spans="1:7" ht="15.75" x14ac:dyDescent="0.2">
      <c r="A120" s="1055" t="s">
        <v>49</v>
      </c>
      <c r="B120" s="1190" t="s">
        <v>134</v>
      </c>
      <c r="C120" s="1191">
        <f>SUM(C107:C119)</f>
        <v>15781934.1</v>
      </c>
      <c r="D120" s="1192">
        <f>SUM(D107:D119)</f>
        <v>15781934</v>
      </c>
      <c r="E120" s="1147">
        <f>SUM(E107:E119)</f>
        <v>15781934</v>
      </c>
      <c r="F120" s="1166">
        <f>SUM(F107:F119)</f>
        <v>4388891</v>
      </c>
      <c r="G120" s="1193">
        <f>SUM(G107:G119)</f>
        <v>9878833</v>
      </c>
    </row>
    <row r="121" spans="1:7" ht="15.75" x14ac:dyDescent="0.2">
      <c r="A121" s="1049" t="s">
        <v>135</v>
      </c>
      <c r="B121" s="1050" t="s">
        <v>136</v>
      </c>
      <c r="C121" s="1183"/>
      <c r="D121" s="1184"/>
      <c r="E121" s="1145"/>
      <c r="F121" s="1161"/>
      <c r="G121" s="1185"/>
    </row>
    <row r="122" spans="1:7" ht="15.75" x14ac:dyDescent="0.2">
      <c r="A122" s="1049" t="s">
        <v>137</v>
      </c>
      <c r="B122" s="1050" t="s">
        <v>138</v>
      </c>
      <c r="C122" s="1183"/>
      <c r="D122" s="1184"/>
      <c r="E122" s="1145"/>
      <c r="F122" s="1161"/>
      <c r="G122" s="1185"/>
    </row>
    <row r="123" spans="1:7" ht="15.75" x14ac:dyDescent="0.2">
      <c r="A123" s="1055" t="s">
        <v>139</v>
      </c>
      <c r="B123" s="1190" t="s">
        <v>140</v>
      </c>
      <c r="C123" s="1191">
        <f>SUM(C121:C122)</f>
        <v>0</v>
      </c>
      <c r="D123" s="1209">
        <f>SUM(D121:D122)</f>
        <v>0</v>
      </c>
      <c r="E123" s="1150">
        <f>SUM(E121:E122)</f>
        <v>0</v>
      </c>
      <c r="F123" s="1164">
        <f>SUM(F121:F122)</f>
        <v>0</v>
      </c>
      <c r="G123" s="1210">
        <f>SUM(G121:G122)</f>
        <v>0</v>
      </c>
    </row>
    <row r="124" spans="1:7" ht="15.75" x14ac:dyDescent="0.2">
      <c r="A124" s="1049" t="s">
        <v>57</v>
      </c>
      <c r="B124" s="1050" t="s">
        <v>141</v>
      </c>
      <c r="C124" s="1206"/>
      <c r="D124" s="1184"/>
      <c r="E124" s="1145"/>
      <c r="F124" s="1161"/>
      <c r="G124" s="1185"/>
    </row>
    <row r="125" spans="1:7" ht="15.75" x14ac:dyDescent="0.2">
      <c r="A125" s="1049" t="s">
        <v>59</v>
      </c>
      <c r="B125" s="1050" t="s">
        <v>142</v>
      </c>
      <c r="C125" s="1183"/>
      <c r="D125" s="1184"/>
      <c r="E125" s="1145"/>
      <c r="F125" s="1161"/>
      <c r="G125" s="1185"/>
    </row>
    <row r="126" spans="1:7" ht="15.75" x14ac:dyDescent="0.2">
      <c r="A126" s="1055" t="s">
        <v>61</v>
      </c>
      <c r="B126" s="1190" t="s">
        <v>143</v>
      </c>
      <c r="C126" s="1191">
        <f>SUM(C124:C125)</f>
        <v>0</v>
      </c>
      <c r="D126" s="1209">
        <f>SUM(D124:D125)</f>
        <v>0</v>
      </c>
      <c r="E126" s="1150">
        <f>SUM(E124:E125)</f>
        <v>0</v>
      </c>
      <c r="F126" s="1164">
        <f>SUM(F124:F125)</f>
        <v>0</v>
      </c>
      <c r="G126" s="1210">
        <f>SUM(G124:G125)</f>
        <v>0</v>
      </c>
    </row>
    <row r="127" spans="1:7" ht="15.75" x14ac:dyDescent="0.2">
      <c r="A127" s="1049" t="s">
        <v>63</v>
      </c>
      <c r="B127" s="1050" t="s">
        <v>64</v>
      </c>
      <c r="C127" s="1183"/>
      <c r="D127" s="1184"/>
      <c r="E127" s="1145"/>
      <c r="F127" s="1161"/>
      <c r="G127" s="1185"/>
    </row>
    <row r="128" spans="1:7" ht="15.75" x14ac:dyDescent="0.2">
      <c r="A128" s="1049" t="s">
        <v>65</v>
      </c>
      <c r="B128" s="1050" t="s">
        <v>144</v>
      </c>
      <c r="C128" s="1183"/>
      <c r="D128" s="1184"/>
      <c r="E128" s="1145"/>
      <c r="F128" s="1161"/>
      <c r="G128" s="1185"/>
    </row>
    <row r="129" spans="1:7" ht="16.5" thickBot="1" x14ac:dyDescent="0.25">
      <c r="A129" s="1213" t="s">
        <v>67</v>
      </c>
      <c r="B129" s="1214" t="s">
        <v>145</v>
      </c>
      <c r="C129" s="1215">
        <f>SUM(C127:C128)</f>
        <v>0</v>
      </c>
      <c r="D129" s="1244">
        <f>SUM(D127:D128)</f>
        <v>0</v>
      </c>
      <c r="E129" s="1159">
        <f>SUM(E127:E128)</f>
        <v>0</v>
      </c>
      <c r="F129" s="1167">
        <f>SUM(F127:F128)</f>
        <v>0</v>
      </c>
      <c r="G129" s="1245">
        <f>SUM(G127:G128)</f>
        <v>0</v>
      </c>
    </row>
    <row r="130" spans="1:7" ht="19.5" thickBot="1" x14ac:dyDescent="0.25">
      <c r="A130" s="1551" t="s">
        <v>332</v>
      </c>
      <c r="B130" s="1552"/>
      <c r="C130" s="1129">
        <f>SUM(C129,C126,C123,C120,C106,C98,C92)</f>
        <v>15781934.1</v>
      </c>
      <c r="D130" s="1130">
        <f>SUM(D129,D126,D123,D120,D106,D98,D92)</f>
        <v>15781934</v>
      </c>
      <c r="E130" s="1152">
        <f>SUM(E129,E126,E123,E120,E106,E98,E92)</f>
        <v>15781934</v>
      </c>
      <c r="F130" s="1168">
        <f>SUM(F129,F126,F123,F120,F106,F98,F92)</f>
        <v>4388891</v>
      </c>
      <c r="G130" s="1218">
        <f>SUM(G129,G126,G123,G120,G106,G98,G92)</f>
        <v>9878833</v>
      </c>
    </row>
    <row r="131" spans="1:7" ht="15.75" x14ac:dyDescent="0.2">
      <c r="A131" s="1219" t="s">
        <v>328</v>
      </c>
      <c r="B131" s="1220" t="s">
        <v>70</v>
      </c>
      <c r="C131" s="1221"/>
      <c r="D131" s="1222"/>
      <c r="E131" s="1153"/>
      <c r="F131" s="1169"/>
      <c r="G131" s="1223"/>
    </row>
    <row r="132" spans="1:7" ht="15.75" x14ac:dyDescent="0.2">
      <c r="A132" s="1234" t="s">
        <v>454</v>
      </c>
      <c r="B132" s="1194" t="s">
        <v>78</v>
      </c>
      <c r="C132" s="1183"/>
      <c r="D132" s="1184"/>
      <c r="E132" s="1145"/>
      <c r="F132" s="1161"/>
      <c r="G132" s="1185"/>
    </row>
    <row r="133" spans="1:7" ht="15.75" x14ac:dyDescent="0.2">
      <c r="A133" s="1234" t="s">
        <v>455</v>
      </c>
      <c r="B133" s="1194" t="s">
        <v>74</v>
      </c>
      <c r="C133" s="1183">
        <v>1254309</v>
      </c>
      <c r="D133" s="1184">
        <v>1254309</v>
      </c>
      <c r="E133" s="1145">
        <v>1254309</v>
      </c>
      <c r="F133" s="1161">
        <v>1254309</v>
      </c>
      <c r="G133" s="1185">
        <v>222058</v>
      </c>
    </row>
    <row r="134" spans="1:7" ht="16.5" thickBot="1" x14ac:dyDescent="0.25">
      <c r="A134" s="1226" t="s">
        <v>75</v>
      </c>
      <c r="B134" s="1227" t="s">
        <v>76</v>
      </c>
      <c r="C134" s="1228">
        <v>164398109</v>
      </c>
      <c r="D134" s="1229">
        <v>164398109</v>
      </c>
      <c r="E134" s="1155">
        <v>164398109</v>
      </c>
      <c r="F134" s="1170">
        <v>72511977</v>
      </c>
      <c r="G134" s="1230">
        <v>148993260</v>
      </c>
    </row>
    <row r="135" spans="1:7" ht="19.5" thickBot="1" x14ac:dyDescent="0.25">
      <c r="A135" s="1551" t="s">
        <v>348</v>
      </c>
      <c r="B135" s="1552"/>
      <c r="C135" s="1129">
        <f>SUM(C130:C134)</f>
        <v>181434352.09999999</v>
      </c>
      <c r="D135" s="1130">
        <f>SUM(D130:D134)</f>
        <v>181434352</v>
      </c>
      <c r="E135" s="1152">
        <f>SUM(E130:E134)</f>
        <v>181434352</v>
      </c>
      <c r="F135" s="1168">
        <f>SUM(F130:F134)</f>
        <v>78155177</v>
      </c>
      <c r="G135" s="1218">
        <f>SUM(G130:G134)</f>
        <v>159094151</v>
      </c>
    </row>
    <row r="136" spans="1:7" ht="15.75" thickBot="1" x14ac:dyDescent="0.25">
      <c r="A136" s="1246"/>
      <c r="B136" s="1138"/>
      <c r="C136" s="1139"/>
      <c r="D136" s="1140"/>
      <c r="E136" s="1140"/>
      <c r="F136" s="1140"/>
      <c r="G136" s="1247"/>
    </row>
    <row r="137" spans="1:7" ht="19.5" thickBot="1" x14ac:dyDescent="0.25">
      <c r="A137" s="1549" t="s">
        <v>147</v>
      </c>
      <c r="B137" s="1550"/>
      <c r="C137" s="1251">
        <f>Létszám!E6</f>
        <v>30</v>
      </c>
      <c r="D137" s="1250"/>
      <c r="E137" s="1250"/>
      <c r="F137" s="1365">
        <v>30</v>
      </c>
      <c r="G137" s="1366"/>
    </row>
    <row r="138" spans="1:7" ht="15.75" thickTop="1" x14ac:dyDescent="0.2"/>
  </sheetData>
  <sheetProtection formatCells="0" formatColumns="0" formatRows="0" insertColumns="0" insertRows="0" insertHyperlinks="0" deleteColumns="0" deleteRows="0" sort="0" autoFilter="0" pivotTables="0"/>
  <sortState ref="A131:F134">
    <sortCondition ref="A131:A134"/>
  </sortState>
  <mergeCells count="10">
    <mergeCell ref="A137:B137"/>
    <mergeCell ref="A135:B135"/>
    <mergeCell ref="A130:B130"/>
    <mergeCell ref="A77:B77"/>
    <mergeCell ref="A73:B73"/>
    <mergeCell ref="C1:C2"/>
    <mergeCell ref="B1:B2"/>
    <mergeCell ref="A1:A2"/>
    <mergeCell ref="D1:E1"/>
    <mergeCell ref="F1:G1"/>
  </mergeCells>
  <phoneticPr fontId="24" type="noConversion"/>
  <printOptions horizontalCentered="1"/>
  <pageMargins left="0.74803149606299213" right="0.74803149606299213" top="0.65" bottom="0.19685039370078741" header="0.31496062992125984" footer="0.15748031496062992"/>
  <pageSetup paperSize="9" scale="36" firstPageNumber="0" orientation="portrait" horizontalDpi="300" verticalDpi="300" r:id="rId1"/>
  <headerFooter alignWithMargins="0">
    <oddHeader>&amp;L&amp;"Times New Roman,Normál"&amp;14Hegyeshalom Nagyközségi Önkormányzat&amp;C&amp;"Times New Roman,Normál"&amp;14Óvoda 2020. év&amp;R&amp;"Times New Roman,Normál"&amp;12 10. melléklet</oddHeader>
  </headerFooter>
  <rowBreaks count="1" manualBreakCount="1">
    <brk id="77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8">
    <tabColor rgb="FFFF0000"/>
    <pageSetUpPr fitToPage="1"/>
  </sheetPr>
  <dimension ref="A1:G136"/>
  <sheetViews>
    <sheetView tabSelected="1" zoomScale="80" zoomScaleNormal="80" workbookViewId="0">
      <pane ySplit="2" topLeftCell="A95" activePane="bottomLeft" state="frozen"/>
      <selection activeCell="N71" sqref="N71"/>
      <selection pane="bottomLeft" activeCell="M105" sqref="M105"/>
    </sheetView>
  </sheetViews>
  <sheetFormatPr defaultColWidth="7.140625" defaultRowHeight="15.75" x14ac:dyDescent="0.25"/>
  <cols>
    <col min="1" max="1" width="7.140625" style="56" bestFit="1" customWidth="1"/>
    <col min="2" max="2" width="59.42578125" style="56" bestFit="1" customWidth="1"/>
    <col min="3" max="3" width="14.85546875" style="67" bestFit="1" customWidth="1"/>
    <col min="4" max="7" width="14.85546875" style="68" bestFit="1" customWidth="1"/>
    <col min="8" max="16384" width="7.140625" style="56"/>
  </cols>
  <sheetData>
    <row r="1" spans="1:7" ht="16.5" thickTop="1" x14ac:dyDescent="0.25">
      <c r="A1" s="1576" t="s">
        <v>93</v>
      </c>
      <c r="B1" s="1577" t="s">
        <v>428</v>
      </c>
      <c r="C1" s="1578" t="s">
        <v>464</v>
      </c>
      <c r="D1" s="1579" t="s">
        <v>634</v>
      </c>
      <c r="E1" s="1580"/>
      <c r="F1" s="1581" t="s">
        <v>635</v>
      </c>
      <c r="G1" s="1582"/>
    </row>
    <row r="2" spans="1:7" ht="16.5" thickBot="1" x14ac:dyDescent="0.3">
      <c r="A2" s="1583"/>
      <c r="B2" s="1584"/>
      <c r="C2" s="1585"/>
      <c r="D2" s="1586" t="s">
        <v>463</v>
      </c>
      <c r="E2" s="1587" t="s">
        <v>462</v>
      </c>
      <c r="F2" s="1588" t="s">
        <v>463</v>
      </c>
      <c r="G2" s="1589" t="s">
        <v>462</v>
      </c>
    </row>
    <row r="3" spans="1:7" x14ac:dyDescent="0.25">
      <c r="A3" s="1590" t="s">
        <v>182</v>
      </c>
      <c r="B3" s="1591" t="s">
        <v>183</v>
      </c>
      <c r="C3" s="1592">
        <v>3192000</v>
      </c>
      <c r="D3" s="1593">
        <v>3267000</v>
      </c>
      <c r="E3" s="1594">
        <v>3260687</v>
      </c>
      <c r="F3" s="1595">
        <v>1578000</v>
      </c>
      <c r="G3" s="1596">
        <v>3186000</v>
      </c>
    </row>
    <row r="4" spans="1:7" x14ac:dyDescent="0.25">
      <c r="A4" s="1597" t="s">
        <v>184</v>
      </c>
      <c r="B4" s="1598" t="s">
        <v>185</v>
      </c>
      <c r="C4" s="1599">
        <v>266000</v>
      </c>
      <c r="D4" s="1600">
        <v>266000</v>
      </c>
      <c r="E4" s="1601">
        <v>266000</v>
      </c>
      <c r="F4" s="1602"/>
      <c r="G4" s="1603">
        <v>265600</v>
      </c>
    </row>
    <row r="5" spans="1:7" x14ac:dyDescent="0.25">
      <c r="A5" s="1597" t="s">
        <v>186</v>
      </c>
      <c r="B5" s="1598" t="s">
        <v>187</v>
      </c>
      <c r="C5" s="1599"/>
      <c r="D5" s="1600"/>
      <c r="E5" s="1601"/>
      <c r="F5" s="1602"/>
      <c r="G5" s="1603"/>
    </row>
    <row r="6" spans="1:7" x14ac:dyDescent="0.25">
      <c r="A6" s="1597" t="s">
        <v>188</v>
      </c>
      <c r="B6" s="1598" t="s">
        <v>189</v>
      </c>
      <c r="C6" s="1599"/>
      <c r="D6" s="1600"/>
      <c r="E6" s="1601"/>
      <c r="F6" s="1602"/>
      <c r="G6" s="1603"/>
    </row>
    <row r="7" spans="1:7" x14ac:dyDescent="0.25">
      <c r="A7" s="1597" t="s">
        <v>190</v>
      </c>
      <c r="B7" s="1598" t="s">
        <v>191</v>
      </c>
      <c r="C7" s="1599"/>
      <c r="D7" s="1600"/>
      <c r="E7" s="1601"/>
      <c r="F7" s="1602"/>
      <c r="G7" s="1603"/>
    </row>
    <row r="8" spans="1:7" x14ac:dyDescent="0.25">
      <c r="A8" s="1597" t="s">
        <v>192</v>
      </c>
      <c r="B8" s="1598" t="s">
        <v>193</v>
      </c>
      <c r="C8" s="1599">
        <v>148700</v>
      </c>
      <c r="D8" s="1600">
        <v>173913</v>
      </c>
      <c r="E8" s="1601">
        <v>173913</v>
      </c>
      <c r="F8" s="1602">
        <v>173913</v>
      </c>
      <c r="G8" s="1603">
        <v>173913</v>
      </c>
    </row>
    <row r="9" spans="1:7" x14ac:dyDescent="0.25">
      <c r="A9" s="1597" t="s">
        <v>194</v>
      </c>
      <c r="B9" s="1598" t="s">
        <v>301</v>
      </c>
      <c r="C9" s="1599"/>
      <c r="D9" s="1600"/>
      <c r="E9" s="1601"/>
      <c r="F9" s="1602"/>
      <c r="G9" s="1603"/>
    </row>
    <row r="10" spans="1:7" x14ac:dyDescent="0.25">
      <c r="A10" s="1597" t="s">
        <v>196</v>
      </c>
      <c r="B10" s="1598" t="s">
        <v>197</v>
      </c>
      <c r="C10" s="1599"/>
      <c r="D10" s="1600"/>
      <c r="E10" s="1601"/>
      <c r="F10" s="1602"/>
      <c r="G10" s="1603"/>
    </row>
    <row r="11" spans="1:7" x14ac:dyDescent="0.25">
      <c r="A11" s="1597" t="s">
        <v>198</v>
      </c>
      <c r="B11" s="1598" t="s">
        <v>199</v>
      </c>
      <c r="C11" s="1599">
        <v>12000</v>
      </c>
      <c r="D11" s="1600">
        <v>12000</v>
      </c>
      <c r="E11" s="1601">
        <v>12000</v>
      </c>
      <c r="F11" s="1602"/>
      <c r="G11" s="1603">
        <v>12000</v>
      </c>
    </row>
    <row r="12" spans="1:7" x14ac:dyDescent="0.25">
      <c r="A12" s="1597" t="s">
        <v>200</v>
      </c>
      <c r="B12" s="1598" t="s">
        <v>201</v>
      </c>
      <c r="C12" s="1599"/>
      <c r="D12" s="1600"/>
      <c r="E12" s="1601">
        <v>110314</v>
      </c>
      <c r="F12" s="1602"/>
      <c r="G12" s="1603">
        <v>110314</v>
      </c>
    </row>
    <row r="13" spans="1:7" x14ac:dyDescent="0.25">
      <c r="A13" s="1604" t="s">
        <v>202</v>
      </c>
      <c r="B13" s="1605" t="s">
        <v>401</v>
      </c>
      <c r="C13" s="1606">
        <f>SUM(C3:C12)</f>
        <v>3618700</v>
      </c>
      <c r="D13" s="1607">
        <f>SUM(D3:D12)</f>
        <v>3718913</v>
      </c>
      <c r="E13" s="1608">
        <f>SUM(E3:E12)</f>
        <v>3822914</v>
      </c>
      <c r="F13" s="1609">
        <f>SUM(F3:F12)</f>
        <v>1751913</v>
      </c>
      <c r="G13" s="1610">
        <f>SUM(G3:G12)</f>
        <v>3747827</v>
      </c>
    </row>
    <row r="14" spans="1:7" x14ac:dyDescent="0.25">
      <c r="A14" s="1597" t="s">
        <v>203</v>
      </c>
      <c r="B14" s="1598" t="s">
        <v>204</v>
      </c>
      <c r="C14" s="1599"/>
      <c r="D14" s="1600"/>
      <c r="E14" s="1601"/>
      <c r="F14" s="1602"/>
      <c r="G14" s="1603"/>
    </row>
    <row r="15" spans="1:7" x14ac:dyDescent="0.25">
      <c r="A15" s="1597" t="s">
        <v>205</v>
      </c>
      <c r="B15" s="1598" t="s">
        <v>286</v>
      </c>
      <c r="C15" s="1599"/>
      <c r="D15" s="1600"/>
      <c r="E15" s="1601">
        <v>50000</v>
      </c>
      <c r="F15" s="1602"/>
      <c r="G15" s="1603">
        <v>50000</v>
      </c>
    </row>
    <row r="16" spans="1:7" x14ac:dyDescent="0.25">
      <c r="A16" s="1597" t="s">
        <v>207</v>
      </c>
      <c r="B16" s="1598" t="s">
        <v>208</v>
      </c>
      <c r="C16" s="1599"/>
      <c r="D16" s="1600"/>
      <c r="E16" s="1601"/>
      <c r="F16" s="1602"/>
      <c r="G16" s="1603"/>
    </row>
    <row r="17" spans="1:7" x14ac:dyDescent="0.25">
      <c r="A17" s="1604" t="s">
        <v>209</v>
      </c>
      <c r="B17" s="1605" t="s">
        <v>402</v>
      </c>
      <c r="C17" s="1606">
        <f>SUM(C14:C16)</f>
        <v>0</v>
      </c>
      <c r="D17" s="1607">
        <f>SUM(D14:D16)</f>
        <v>0</v>
      </c>
      <c r="E17" s="1608">
        <f>SUM(E14:E16)</f>
        <v>50000</v>
      </c>
      <c r="F17" s="1609">
        <f>SUM(F14:F16)</f>
        <v>0</v>
      </c>
      <c r="G17" s="1610">
        <f>SUM(G14:G16)</f>
        <v>50000</v>
      </c>
    </row>
    <row r="18" spans="1:7" x14ac:dyDescent="0.25">
      <c r="A18" s="1611" t="s">
        <v>5</v>
      </c>
      <c r="B18" s="1612" t="s">
        <v>210</v>
      </c>
      <c r="C18" s="1613">
        <f>C13+C17</f>
        <v>3618700</v>
      </c>
      <c r="D18" s="1614">
        <f>SUM(D17,D13)</f>
        <v>3718913</v>
      </c>
      <c r="E18" s="1615">
        <f>SUM(E17,E13)</f>
        <v>3872914</v>
      </c>
      <c r="F18" s="1616">
        <f>SUM(F17,F13)</f>
        <v>1751913</v>
      </c>
      <c r="G18" s="1617">
        <f>SUM(G17,G13)</f>
        <v>3797827</v>
      </c>
    </row>
    <row r="19" spans="1:7" x14ac:dyDescent="0.25">
      <c r="A19" s="1597" t="s">
        <v>211</v>
      </c>
      <c r="B19" s="1618" t="s">
        <v>212</v>
      </c>
      <c r="C19" s="1599">
        <v>650000</v>
      </c>
      <c r="D19" s="1600">
        <v>634130</v>
      </c>
      <c r="E19" s="1601">
        <v>653879</v>
      </c>
      <c r="F19" s="1602">
        <v>276150</v>
      </c>
      <c r="G19" s="1603">
        <v>596141</v>
      </c>
    </row>
    <row r="20" spans="1:7" x14ac:dyDescent="0.25">
      <c r="A20" s="1597" t="s">
        <v>213</v>
      </c>
      <c r="B20" s="1618" t="s">
        <v>214</v>
      </c>
      <c r="C20" s="1599"/>
      <c r="D20" s="1600"/>
      <c r="E20" s="1601"/>
      <c r="F20" s="1602"/>
      <c r="G20" s="1603"/>
    </row>
    <row r="21" spans="1:7" x14ac:dyDescent="0.25">
      <c r="A21" s="1597" t="s">
        <v>215</v>
      </c>
      <c r="B21" s="1618" t="s">
        <v>302</v>
      </c>
      <c r="C21" s="1599"/>
      <c r="D21" s="1600"/>
      <c r="E21" s="1601"/>
      <c r="F21" s="1602"/>
      <c r="G21" s="1603"/>
    </row>
    <row r="22" spans="1:7" x14ac:dyDescent="0.25">
      <c r="A22" s="1597" t="s">
        <v>217</v>
      </c>
      <c r="B22" s="1618" t="s">
        <v>218</v>
      </c>
      <c r="C22" s="1599">
        <v>22305</v>
      </c>
      <c r="D22" s="1600">
        <v>26087</v>
      </c>
      <c r="E22" s="1601">
        <v>26087</v>
      </c>
      <c r="F22" s="1602">
        <v>26087</v>
      </c>
      <c r="G22" s="1603">
        <v>26087</v>
      </c>
    </row>
    <row r="23" spans="1:7" x14ac:dyDescent="0.25">
      <c r="A23" s="1611" t="s">
        <v>9</v>
      </c>
      <c r="B23" s="1612" t="s">
        <v>219</v>
      </c>
      <c r="C23" s="1613">
        <f>SUM(C19:C22)</f>
        <v>672305</v>
      </c>
      <c r="D23" s="1614">
        <f>SUM(D19:D22)</f>
        <v>660217</v>
      </c>
      <c r="E23" s="1615">
        <f>SUM(E19:E22)</f>
        <v>679966</v>
      </c>
      <c r="F23" s="1616">
        <f>SUM(F19:F22)</f>
        <v>302237</v>
      </c>
      <c r="G23" s="1617">
        <f>SUM(G19:G22)</f>
        <v>622228</v>
      </c>
    </row>
    <row r="24" spans="1:7" x14ac:dyDescent="0.25">
      <c r="A24" s="1597" t="s">
        <v>220</v>
      </c>
      <c r="B24" s="1618" t="s">
        <v>221</v>
      </c>
      <c r="C24" s="1599"/>
      <c r="D24" s="1600"/>
      <c r="E24" s="1601"/>
      <c r="F24" s="1602"/>
      <c r="G24" s="1603"/>
    </row>
    <row r="25" spans="1:7" x14ac:dyDescent="0.25">
      <c r="A25" s="1597" t="s">
        <v>222</v>
      </c>
      <c r="B25" s="1598" t="s">
        <v>223</v>
      </c>
      <c r="C25" s="1599">
        <v>720000</v>
      </c>
      <c r="D25" s="1600">
        <v>720000</v>
      </c>
      <c r="E25" s="1601">
        <v>720000</v>
      </c>
      <c r="F25" s="1602">
        <v>282175</v>
      </c>
      <c r="G25" s="1603">
        <v>880072</v>
      </c>
    </row>
    <row r="26" spans="1:7" x14ac:dyDescent="0.25">
      <c r="A26" s="1597" t="s">
        <v>303</v>
      </c>
      <c r="B26" s="1598" t="s">
        <v>621</v>
      </c>
      <c r="C26" s="1599">
        <v>180000</v>
      </c>
      <c r="D26" s="1600">
        <v>180000</v>
      </c>
      <c r="E26" s="1601">
        <v>180000</v>
      </c>
      <c r="F26" s="1602"/>
      <c r="G26" s="1603"/>
    </row>
    <row r="27" spans="1:7" x14ac:dyDescent="0.25">
      <c r="A27" s="1619" t="s">
        <v>224</v>
      </c>
      <c r="B27" s="1620" t="s">
        <v>225</v>
      </c>
      <c r="C27" s="1621">
        <f>SUM(C24:C26)</f>
        <v>900000</v>
      </c>
      <c r="D27" s="1622">
        <f>SUM(D24:D26)</f>
        <v>900000</v>
      </c>
      <c r="E27" s="1623">
        <f>SUM(E24:E26)</f>
        <v>900000</v>
      </c>
      <c r="F27" s="1624">
        <f>SUM(F24:F26)</f>
        <v>282175</v>
      </c>
      <c r="G27" s="1625">
        <f>SUM(G24:G26)</f>
        <v>880072</v>
      </c>
    </row>
    <row r="28" spans="1:7" x14ac:dyDescent="0.25">
      <c r="A28" s="1597" t="s">
        <v>226</v>
      </c>
      <c r="B28" s="1598" t="s">
        <v>227</v>
      </c>
      <c r="C28" s="1599"/>
      <c r="D28" s="1600"/>
      <c r="E28" s="1601"/>
      <c r="F28" s="1602"/>
      <c r="G28" s="1603"/>
    </row>
    <row r="29" spans="1:7" x14ac:dyDescent="0.25">
      <c r="A29" s="1597" t="s">
        <v>228</v>
      </c>
      <c r="B29" s="1598" t="s">
        <v>323</v>
      </c>
      <c r="C29" s="1599">
        <v>60000</v>
      </c>
      <c r="D29" s="1600">
        <v>160000</v>
      </c>
      <c r="E29" s="1601">
        <v>160000</v>
      </c>
      <c r="F29" s="1602"/>
      <c r="G29" s="1603">
        <v>35779</v>
      </c>
    </row>
    <row r="30" spans="1:7" x14ac:dyDescent="0.25">
      <c r="A30" s="1597" t="s">
        <v>303</v>
      </c>
      <c r="B30" s="1598" t="s">
        <v>304</v>
      </c>
      <c r="C30" s="1599">
        <v>100000</v>
      </c>
      <c r="D30" s="1600"/>
      <c r="E30" s="1601"/>
      <c r="F30" s="1602"/>
      <c r="G30" s="1603"/>
    </row>
    <row r="31" spans="1:7" x14ac:dyDescent="0.25">
      <c r="A31" s="1597" t="s">
        <v>232</v>
      </c>
      <c r="B31" s="1598" t="s">
        <v>233</v>
      </c>
      <c r="C31" s="1599"/>
      <c r="D31" s="1600"/>
      <c r="E31" s="1601"/>
      <c r="F31" s="1602"/>
      <c r="G31" s="1603"/>
    </row>
    <row r="32" spans="1:7" x14ac:dyDescent="0.25">
      <c r="A32" s="1597" t="s">
        <v>234</v>
      </c>
      <c r="B32" s="1618" t="s">
        <v>235</v>
      </c>
      <c r="C32" s="1599"/>
      <c r="D32" s="1600"/>
      <c r="E32" s="1601"/>
      <c r="F32" s="1602"/>
      <c r="G32" s="1603"/>
    </row>
    <row r="33" spans="1:7" x14ac:dyDescent="0.25">
      <c r="A33" s="1597" t="s">
        <v>236</v>
      </c>
      <c r="B33" s="1598" t="s">
        <v>237</v>
      </c>
      <c r="C33" s="1599"/>
      <c r="D33" s="1600"/>
      <c r="E33" s="1601"/>
      <c r="F33" s="1602"/>
      <c r="G33" s="1603"/>
    </row>
    <row r="34" spans="1:7" x14ac:dyDescent="0.25">
      <c r="A34" s="1626" t="s">
        <v>230</v>
      </c>
      <c r="B34" s="1627" t="s">
        <v>403</v>
      </c>
      <c r="C34" s="1621">
        <f>SUM(C28:C33)</f>
        <v>160000</v>
      </c>
      <c r="D34" s="1628">
        <f>SUM(D28:D33)</f>
        <v>160000</v>
      </c>
      <c r="E34" s="1629">
        <f>SUM(E28:E33)</f>
        <v>160000</v>
      </c>
      <c r="F34" s="1630">
        <f>SUM(F28:F33)</f>
        <v>0</v>
      </c>
      <c r="G34" s="1631">
        <f>SUM(G28:G33)</f>
        <v>35779</v>
      </c>
    </row>
    <row r="35" spans="1:7" x14ac:dyDescent="0.25">
      <c r="A35" s="1604" t="s">
        <v>238</v>
      </c>
      <c r="B35" s="1605" t="s">
        <v>406</v>
      </c>
      <c r="C35" s="1606">
        <v>1060000</v>
      </c>
      <c r="D35" s="1607">
        <f>SUM(D27,D34)</f>
        <v>1060000</v>
      </c>
      <c r="E35" s="1608">
        <f>SUM(E27,E34)</f>
        <v>1060000</v>
      </c>
      <c r="F35" s="1609">
        <f>SUM(F27,F34)</f>
        <v>282175</v>
      </c>
      <c r="G35" s="1610">
        <f>SUM(G27,G34)</f>
        <v>915851</v>
      </c>
    </row>
    <row r="36" spans="1:7" x14ac:dyDescent="0.25">
      <c r="A36" s="1597" t="s">
        <v>239</v>
      </c>
      <c r="B36" s="1598" t="s">
        <v>240</v>
      </c>
      <c r="C36" s="1632"/>
      <c r="D36" s="1600"/>
      <c r="E36" s="1601"/>
      <c r="F36" s="1602"/>
      <c r="G36" s="1603"/>
    </row>
    <row r="37" spans="1:7" x14ac:dyDescent="0.25">
      <c r="A37" s="1597" t="s">
        <v>241</v>
      </c>
      <c r="B37" s="1598" t="s">
        <v>289</v>
      </c>
      <c r="C37" s="1632"/>
      <c r="D37" s="1600"/>
      <c r="E37" s="1601"/>
      <c r="F37" s="1602"/>
      <c r="G37" s="1603"/>
    </row>
    <row r="38" spans="1:7" x14ac:dyDescent="0.25">
      <c r="A38" s="1597" t="s">
        <v>404</v>
      </c>
      <c r="B38" s="1598" t="s">
        <v>243</v>
      </c>
      <c r="C38" s="1632"/>
      <c r="D38" s="1633"/>
      <c r="E38" s="1634"/>
      <c r="F38" s="1635"/>
      <c r="G38" s="1636"/>
    </row>
    <row r="39" spans="1:7" x14ac:dyDescent="0.25">
      <c r="A39" s="1604" t="s">
        <v>244</v>
      </c>
      <c r="B39" s="1605" t="s">
        <v>415</v>
      </c>
      <c r="C39" s="1606">
        <f>SUM(C36:C38)</f>
        <v>0</v>
      </c>
      <c r="D39" s="1607">
        <f>SUM(D36:D38)</f>
        <v>0</v>
      </c>
      <c r="E39" s="1608">
        <f>SUM(E36:E38)</f>
        <v>0</v>
      </c>
      <c r="F39" s="1609">
        <f>SUM(F36:F38)</f>
        <v>0</v>
      </c>
      <c r="G39" s="1610">
        <f>SUM(G36:G38)</f>
        <v>0</v>
      </c>
    </row>
    <row r="40" spans="1:7" x14ac:dyDescent="0.25">
      <c r="A40" s="1597" t="s">
        <v>245</v>
      </c>
      <c r="B40" s="1598" t="s">
        <v>246</v>
      </c>
      <c r="C40" s="1632"/>
      <c r="D40" s="1600"/>
      <c r="E40" s="1601"/>
      <c r="F40" s="1602"/>
      <c r="G40" s="1603"/>
    </row>
    <row r="41" spans="1:7" x14ac:dyDescent="0.25">
      <c r="A41" s="1597" t="s">
        <v>405</v>
      </c>
      <c r="B41" s="1598" t="s">
        <v>468</v>
      </c>
      <c r="C41" s="1632"/>
      <c r="D41" s="1600"/>
      <c r="E41" s="1601"/>
      <c r="F41" s="1602"/>
      <c r="G41" s="1603"/>
    </row>
    <row r="42" spans="1:7" x14ac:dyDescent="0.25">
      <c r="A42" s="1597" t="s">
        <v>429</v>
      </c>
      <c r="B42" s="1598" t="s">
        <v>247</v>
      </c>
      <c r="C42" s="1632"/>
      <c r="D42" s="1600"/>
      <c r="E42" s="1601"/>
      <c r="F42" s="1602"/>
      <c r="G42" s="1603"/>
    </row>
    <row r="43" spans="1:7" x14ac:dyDescent="0.25">
      <c r="A43" s="1597" t="s">
        <v>248</v>
      </c>
      <c r="B43" s="1598" t="s">
        <v>414</v>
      </c>
      <c r="C43" s="1632"/>
      <c r="D43" s="1600"/>
      <c r="E43" s="1601"/>
      <c r="F43" s="1602"/>
      <c r="G43" s="1603"/>
    </row>
    <row r="44" spans="1:7" x14ac:dyDescent="0.25">
      <c r="A44" s="1597" t="s">
        <v>249</v>
      </c>
      <c r="B44" s="1598" t="s">
        <v>250</v>
      </c>
      <c r="C44" s="1632"/>
      <c r="D44" s="1600"/>
      <c r="E44" s="1601"/>
      <c r="F44" s="1602"/>
      <c r="G44" s="1603"/>
    </row>
    <row r="45" spans="1:7" x14ac:dyDescent="0.25">
      <c r="A45" s="1597" t="s">
        <v>251</v>
      </c>
      <c r="B45" s="1598" t="s">
        <v>252</v>
      </c>
      <c r="C45" s="1632"/>
      <c r="D45" s="1600"/>
      <c r="E45" s="1601"/>
      <c r="F45" s="1602"/>
      <c r="G45" s="1603"/>
    </row>
    <row r="46" spans="1:7" x14ac:dyDescent="0.25">
      <c r="A46" s="1597" t="s">
        <v>253</v>
      </c>
      <c r="B46" s="1598" t="s">
        <v>290</v>
      </c>
      <c r="C46" s="1632"/>
      <c r="D46" s="1600"/>
      <c r="E46" s="1601"/>
      <c r="F46" s="1602"/>
      <c r="G46" s="1603"/>
    </row>
    <row r="47" spans="1:7" x14ac:dyDescent="0.25">
      <c r="A47" s="1597" t="s">
        <v>255</v>
      </c>
      <c r="B47" s="1598" t="s">
        <v>291</v>
      </c>
      <c r="C47" s="1632">
        <v>200000</v>
      </c>
      <c r="D47" s="1600">
        <v>200000</v>
      </c>
      <c r="E47" s="1601">
        <v>200000</v>
      </c>
      <c r="F47" s="1602">
        <v>70311</v>
      </c>
      <c r="G47" s="1603">
        <v>136161</v>
      </c>
    </row>
    <row r="48" spans="1:7" x14ac:dyDescent="0.25">
      <c r="A48" s="1597" t="s">
        <v>255</v>
      </c>
      <c r="B48" s="1598" t="s">
        <v>444</v>
      </c>
      <c r="C48" s="1632"/>
      <c r="D48" s="1637"/>
      <c r="E48" s="1638"/>
      <c r="F48" s="1639"/>
      <c r="G48" s="1640"/>
    </row>
    <row r="49" spans="1:7" x14ac:dyDescent="0.25">
      <c r="A49" s="1604" t="s">
        <v>405</v>
      </c>
      <c r="B49" s="1605" t="s">
        <v>408</v>
      </c>
      <c r="C49" s="1606">
        <f>SUM(C40:C48)</f>
        <v>200000</v>
      </c>
      <c r="D49" s="1607">
        <f>SUM(D40:D48)</f>
        <v>200000</v>
      </c>
      <c r="E49" s="1608">
        <f>SUM(E40:E48)</f>
        <v>200000</v>
      </c>
      <c r="F49" s="1609">
        <f>SUM(F40:F48)</f>
        <v>70311</v>
      </c>
      <c r="G49" s="1610">
        <f>SUM(G40:G48)</f>
        <v>136161</v>
      </c>
    </row>
    <row r="50" spans="1:7" x14ac:dyDescent="0.25">
      <c r="A50" s="1597" t="s">
        <v>257</v>
      </c>
      <c r="B50" s="1598" t="s">
        <v>258</v>
      </c>
      <c r="C50" s="1632">
        <v>100000</v>
      </c>
      <c r="D50" s="1600">
        <v>95000</v>
      </c>
      <c r="E50" s="1601">
        <v>95000</v>
      </c>
      <c r="F50" s="1602">
        <v>21703</v>
      </c>
      <c r="G50" s="1603">
        <v>21703</v>
      </c>
    </row>
    <row r="51" spans="1:7" x14ac:dyDescent="0.25">
      <c r="A51" s="1597" t="s">
        <v>259</v>
      </c>
      <c r="B51" s="1598" t="s">
        <v>260</v>
      </c>
      <c r="C51" s="1632"/>
      <c r="D51" s="1600"/>
      <c r="E51" s="1601"/>
      <c r="F51" s="1602"/>
      <c r="G51" s="1603"/>
    </row>
    <row r="52" spans="1:7" x14ac:dyDescent="0.25">
      <c r="A52" s="1597" t="s">
        <v>261</v>
      </c>
      <c r="B52" s="1598" t="s">
        <v>262</v>
      </c>
      <c r="C52" s="1632"/>
      <c r="D52" s="1600"/>
      <c r="E52" s="1601"/>
      <c r="F52" s="1602"/>
      <c r="G52" s="1603"/>
    </row>
    <row r="53" spans="1:7" x14ac:dyDescent="0.25">
      <c r="A53" s="1604" t="s">
        <v>263</v>
      </c>
      <c r="B53" s="1605" t="s">
        <v>416</v>
      </c>
      <c r="C53" s="1606">
        <f>SUM(C50:C52)</f>
        <v>100000</v>
      </c>
      <c r="D53" s="1607">
        <f>SUM(D50:D52)</f>
        <v>95000</v>
      </c>
      <c r="E53" s="1608">
        <f>SUM(E50:E52)</f>
        <v>95000</v>
      </c>
      <c r="F53" s="1609">
        <f>SUM(F50:F52)</f>
        <v>21703</v>
      </c>
      <c r="G53" s="1610">
        <f>SUM(G50:G52)</f>
        <v>21703</v>
      </c>
    </row>
    <row r="54" spans="1:7" x14ac:dyDescent="0.25">
      <c r="A54" s="1597" t="s">
        <v>264</v>
      </c>
      <c r="B54" s="1598" t="s">
        <v>265</v>
      </c>
      <c r="C54" s="1632">
        <v>324000</v>
      </c>
      <c r="D54" s="1600">
        <v>324000</v>
      </c>
      <c r="E54" s="1601">
        <v>324000</v>
      </c>
      <c r="F54" s="1602">
        <v>27614</v>
      </c>
      <c r="G54" s="1603">
        <v>85504</v>
      </c>
    </row>
    <row r="55" spans="1:7" x14ac:dyDescent="0.25">
      <c r="A55" s="1597" t="s">
        <v>266</v>
      </c>
      <c r="B55" s="1598" t="s">
        <v>267</v>
      </c>
      <c r="C55" s="1632"/>
      <c r="D55" s="1600"/>
      <c r="E55" s="1601"/>
      <c r="F55" s="1602"/>
      <c r="G55" s="1603"/>
    </row>
    <row r="56" spans="1:7" x14ac:dyDescent="0.25">
      <c r="A56" s="1597" t="s">
        <v>268</v>
      </c>
      <c r="B56" s="1598" t="s">
        <v>269</v>
      </c>
      <c r="C56" s="1632"/>
      <c r="D56" s="1600"/>
      <c r="E56" s="1601"/>
      <c r="F56" s="1602"/>
      <c r="G56" s="1603"/>
    </row>
    <row r="57" spans="1:7" x14ac:dyDescent="0.25">
      <c r="A57" s="1597" t="s">
        <v>270</v>
      </c>
      <c r="B57" s="1618" t="s">
        <v>271</v>
      </c>
      <c r="C57" s="1632"/>
      <c r="D57" s="1600"/>
      <c r="E57" s="1601"/>
      <c r="F57" s="1602"/>
      <c r="G57" s="1603"/>
    </row>
    <row r="58" spans="1:7" x14ac:dyDescent="0.25">
      <c r="A58" s="1597" t="s">
        <v>272</v>
      </c>
      <c r="B58" s="1598" t="s">
        <v>273</v>
      </c>
      <c r="C58" s="1641"/>
      <c r="D58" s="1600">
        <v>5000</v>
      </c>
      <c r="E58" s="1601">
        <v>5000</v>
      </c>
      <c r="F58" s="1602">
        <v>1545</v>
      </c>
      <c r="G58" s="1603">
        <v>2542</v>
      </c>
    </row>
    <row r="59" spans="1:7" x14ac:dyDescent="0.25">
      <c r="A59" s="1604" t="s">
        <v>274</v>
      </c>
      <c r="B59" s="1605" t="s">
        <v>410</v>
      </c>
      <c r="C59" s="1606">
        <f>SUM(C54:C58)</f>
        <v>324000</v>
      </c>
      <c r="D59" s="1607">
        <f>SUM(D54:D58)</f>
        <v>329000</v>
      </c>
      <c r="E59" s="1608">
        <f>SUM(E54:E58)</f>
        <v>329000</v>
      </c>
      <c r="F59" s="1609">
        <f>SUM(F54:F58)</f>
        <v>29159</v>
      </c>
      <c r="G59" s="1610">
        <f>SUM(G54:G58)</f>
        <v>88046</v>
      </c>
    </row>
    <row r="60" spans="1:7" x14ac:dyDescent="0.25">
      <c r="A60" s="1611" t="s">
        <v>13</v>
      </c>
      <c r="B60" s="1612" t="s">
        <v>275</v>
      </c>
      <c r="C60" s="1613">
        <f>SUM(C59,C53,C49,C39,C35)</f>
        <v>1684000</v>
      </c>
      <c r="D60" s="1614">
        <f>SUM(D59,D53,D49,D39,D35)</f>
        <v>1684000</v>
      </c>
      <c r="E60" s="1615">
        <f>SUM(E53,E49,E39,E35)</f>
        <v>1355000</v>
      </c>
      <c r="F60" s="1616">
        <f>SUM(F59,F53,F49,F39,F35)</f>
        <v>403348</v>
      </c>
      <c r="G60" s="1617">
        <f>SUM(G53,G49,G39,G35)</f>
        <v>1073715</v>
      </c>
    </row>
    <row r="61" spans="1:7" x14ac:dyDescent="0.25">
      <c r="A61" s="1642" t="s">
        <v>17</v>
      </c>
      <c r="B61" s="1612" t="s">
        <v>276</v>
      </c>
      <c r="C61" s="1613"/>
      <c r="D61" s="1643"/>
      <c r="E61" s="1644"/>
      <c r="F61" s="1645"/>
      <c r="G61" s="1646"/>
    </row>
    <row r="62" spans="1:7" x14ac:dyDescent="0.25">
      <c r="A62" s="1647" t="s">
        <v>21</v>
      </c>
      <c r="B62" s="1598" t="s">
        <v>22</v>
      </c>
      <c r="C62" s="1632"/>
      <c r="D62" s="1600"/>
      <c r="E62" s="1601"/>
      <c r="F62" s="1602"/>
      <c r="G62" s="1603"/>
    </row>
    <row r="63" spans="1:7" x14ac:dyDescent="0.25">
      <c r="A63" s="1647" t="s">
        <v>25</v>
      </c>
      <c r="B63" s="1598" t="s">
        <v>277</v>
      </c>
      <c r="C63" s="1632"/>
      <c r="D63" s="1600"/>
      <c r="E63" s="1601"/>
      <c r="F63" s="1602"/>
      <c r="G63" s="1603"/>
    </row>
    <row r="64" spans="1:7" x14ac:dyDescent="0.25">
      <c r="A64" s="1647" t="s">
        <v>55</v>
      </c>
      <c r="B64" s="1598" t="s">
        <v>28</v>
      </c>
      <c r="C64" s="1632"/>
      <c r="D64" s="1600"/>
      <c r="E64" s="1601"/>
      <c r="F64" s="1602"/>
      <c r="G64" s="1603"/>
    </row>
    <row r="65" spans="1:7" x14ac:dyDescent="0.25">
      <c r="A65" s="1647" t="s">
        <v>445</v>
      </c>
      <c r="B65" s="1598" t="s">
        <v>278</v>
      </c>
      <c r="C65" s="1632"/>
      <c r="D65" s="1600"/>
      <c r="E65" s="1601"/>
      <c r="F65" s="1602"/>
      <c r="G65" s="1603"/>
    </row>
    <row r="66" spans="1:7" x14ac:dyDescent="0.25">
      <c r="A66" s="1611" t="s">
        <v>30</v>
      </c>
      <c r="B66" s="1612" t="s">
        <v>176</v>
      </c>
      <c r="C66" s="1613">
        <f>SUM(C62:C65)</f>
        <v>0</v>
      </c>
      <c r="D66" s="1643">
        <f>SUM(D62:D65)</f>
        <v>0</v>
      </c>
      <c r="E66" s="1644">
        <f>SUM(E62:E65)</f>
        <v>0</v>
      </c>
      <c r="F66" s="1645">
        <f>SUM(F62:F65)</f>
        <v>0</v>
      </c>
      <c r="G66" s="1646">
        <f>SUM(G62:G65)</f>
        <v>0</v>
      </c>
    </row>
    <row r="67" spans="1:7" x14ac:dyDescent="0.25">
      <c r="A67" s="1611" t="s">
        <v>33</v>
      </c>
      <c r="B67" s="1612" t="s">
        <v>279</v>
      </c>
      <c r="C67" s="1613"/>
      <c r="D67" s="1643"/>
      <c r="E67" s="1644"/>
      <c r="F67" s="1645"/>
      <c r="G67" s="1646"/>
    </row>
    <row r="68" spans="1:7" x14ac:dyDescent="0.25">
      <c r="A68" s="1611" t="s">
        <v>37</v>
      </c>
      <c r="B68" s="1612" t="s">
        <v>280</v>
      </c>
      <c r="C68" s="1613"/>
      <c r="D68" s="1643"/>
      <c r="E68" s="1644"/>
      <c r="F68" s="1645"/>
      <c r="G68" s="1646"/>
    </row>
    <row r="69" spans="1:7" x14ac:dyDescent="0.25">
      <c r="A69" s="1597" t="s">
        <v>40</v>
      </c>
      <c r="B69" s="1598" t="s">
        <v>41</v>
      </c>
      <c r="C69" s="1648"/>
      <c r="D69" s="1600"/>
      <c r="E69" s="1601"/>
      <c r="F69" s="1602"/>
      <c r="G69" s="1603"/>
    </row>
    <row r="70" spans="1:7" x14ac:dyDescent="0.25">
      <c r="A70" s="1597" t="s">
        <v>43</v>
      </c>
      <c r="B70" s="1598" t="s">
        <v>44</v>
      </c>
      <c r="C70" s="1648"/>
      <c r="D70" s="1600"/>
      <c r="E70" s="1601"/>
      <c r="F70" s="1602"/>
      <c r="G70" s="1603"/>
    </row>
    <row r="71" spans="1:7" x14ac:dyDescent="0.25">
      <c r="A71" s="1597" t="s">
        <v>47</v>
      </c>
      <c r="B71" s="1598" t="s">
        <v>48</v>
      </c>
      <c r="C71" s="1648"/>
      <c r="D71" s="1600"/>
      <c r="E71" s="1601"/>
      <c r="F71" s="1602"/>
      <c r="G71" s="1603"/>
    </row>
    <row r="72" spans="1:7" ht="16.5" thickBot="1" x14ac:dyDescent="0.3">
      <c r="A72" s="1649" t="s">
        <v>51</v>
      </c>
      <c r="B72" s="1650" t="s">
        <v>281</v>
      </c>
      <c r="C72" s="1651">
        <f>SUM(C69:C71)</f>
        <v>0</v>
      </c>
      <c r="D72" s="1652">
        <f>SUM(D69:D71)</f>
        <v>0</v>
      </c>
      <c r="E72" s="1653">
        <f>SUM(E69:E71)</f>
        <v>0</v>
      </c>
      <c r="F72" s="1654">
        <f>SUM(F69:F71)</f>
        <v>0</v>
      </c>
      <c r="G72" s="1655">
        <f>SUM(G69:G71)</f>
        <v>0</v>
      </c>
    </row>
    <row r="73" spans="1:7" ht="16.5" thickBot="1" x14ac:dyDescent="0.3">
      <c r="A73" s="1656" t="s">
        <v>351</v>
      </c>
      <c r="B73" s="1657"/>
      <c r="C73" s="1658">
        <f>SUM(C72,C68,C67,C66,C61,C60,C23,C18)</f>
        <v>5975005</v>
      </c>
      <c r="D73" s="1659">
        <f>SUM(D72,D68,D67,D66,D61,D60,D23,D18)</f>
        <v>6063130</v>
      </c>
      <c r="E73" s="1660">
        <f>SUM(E72,E68,E67,E66,E61,E60,E23,E18,E59)</f>
        <v>6236880</v>
      </c>
      <c r="F73" s="1661">
        <f>SUM(F72,F68,F67,F66,F61,F60,F23,F18)</f>
        <v>2457498</v>
      </c>
      <c r="G73" s="1662">
        <f>SUM(G72,G68,G67,G66,G61,G60,G23,G18,G59)</f>
        <v>5581816</v>
      </c>
    </row>
    <row r="74" spans="1:7" x14ac:dyDescent="0.25">
      <c r="A74" s="1663" t="s">
        <v>71</v>
      </c>
      <c r="B74" s="1664" t="s">
        <v>72</v>
      </c>
      <c r="C74" s="1665"/>
      <c r="D74" s="1666"/>
      <c r="E74" s="1667"/>
      <c r="F74" s="1668"/>
      <c r="G74" s="1669"/>
    </row>
    <row r="75" spans="1:7" x14ac:dyDescent="0.25">
      <c r="A75" s="1670" t="s">
        <v>452</v>
      </c>
      <c r="B75" s="1618" t="s">
        <v>453</v>
      </c>
      <c r="C75" s="1632"/>
      <c r="D75" s="1600"/>
      <c r="E75" s="1601"/>
      <c r="F75" s="1602"/>
      <c r="G75" s="1603"/>
    </row>
    <row r="76" spans="1:7" ht="16.5" thickBot="1" x14ac:dyDescent="0.3">
      <c r="A76" s="1671" t="s">
        <v>77</v>
      </c>
      <c r="B76" s="1672" t="s">
        <v>76</v>
      </c>
      <c r="C76" s="1673"/>
      <c r="D76" s="1674"/>
      <c r="E76" s="1675"/>
      <c r="F76" s="1676"/>
      <c r="G76" s="1677"/>
    </row>
    <row r="77" spans="1:7" ht="16.5" thickBot="1" x14ac:dyDescent="0.3">
      <c r="A77" s="1656" t="s">
        <v>411</v>
      </c>
      <c r="B77" s="1657"/>
      <c r="C77" s="1658">
        <f>SUM(C73:C76)</f>
        <v>5975005</v>
      </c>
      <c r="D77" s="1659">
        <f>SUM(D73:D76)</f>
        <v>6063130</v>
      </c>
      <c r="E77" s="1660">
        <f>SUM(E73:E76)</f>
        <v>6236880</v>
      </c>
      <c r="F77" s="1661">
        <f>SUM(F73:F76)</f>
        <v>2457498</v>
      </c>
      <c r="G77" s="1662">
        <f>SUM(G73:G76)</f>
        <v>5581816</v>
      </c>
    </row>
    <row r="78" spans="1:7" ht="16.5" thickBot="1" x14ac:dyDescent="0.3">
      <c r="A78" s="1678"/>
      <c r="B78" s="1679"/>
      <c r="C78" s="1680"/>
      <c r="D78" s="1681"/>
      <c r="E78" s="1681"/>
      <c r="F78" s="1681"/>
      <c r="G78" s="1682"/>
    </row>
    <row r="79" spans="1:7" x14ac:dyDescent="0.25">
      <c r="A79" s="1590" t="s">
        <v>98</v>
      </c>
      <c r="B79" s="1683" t="s">
        <v>99</v>
      </c>
      <c r="C79" s="1684"/>
      <c r="D79" s="1593"/>
      <c r="E79" s="1594"/>
      <c r="F79" s="1595"/>
      <c r="G79" s="1596"/>
    </row>
    <row r="80" spans="1:7" x14ac:dyDescent="0.25">
      <c r="A80" s="1597" t="s">
        <v>100</v>
      </c>
      <c r="B80" s="1598" t="s">
        <v>101</v>
      </c>
      <c r="C80" s="1632"/>
      <c r="D80" s="1600"/>
      <c r="E80" s="1601"/>
      <c r="F80" s="1602"/>
      <c r="G80" s="1603"/>
    </row>
    <row r="81" spans="1:7" x14ac:dyDescent="0.25">
      <c r="A81" s="1597" t="s">
        <v>102</v>
      </c>
      <c r="B81" s="1598" t="s">
        <v>103</v>
      </c>
      <c r="C81" s="1632"/>
      <c r="D81" s="1600"/>
      <c r="E81" s="1601"/>
      <c r="F81" s="1602"/>
      <c r="G81" s="1603"/>
    </row>
    <row r="82" spans="1:7" x14ac:dyDescent="0.25">
      <c r="A82" s="1597" t="s">
        <v>104</v>
      </c>
      <c r="B82" s="1598" t="s">
        <v>105</v>
      </c>
      <c r="C82" s="1632"/>
      <c r="D82" s="1600"/>
      <c r="E82" s="1601"/>
      <c r="F82" s="1602"/>
      <c r="G82" s="1603"/>
    </row>
    <row r="83" spans="1:7" x14ac:dyDescent="0.25">
      <c r="A83" s="1597" t="s">
        <v>106</v>
      </c>
      <c r="B83" s="1598" t="s">
        <v>107</v>
      </c>
      <c r="C83" s="1632"/>
      <c r="D83" s="1600"/>
      <c r="E83" s="1601"/>
      <c r="F83" s="1602"/>
      <c r="G83" s="1603"/>
    </row>
    <row r="84" spans="1:7" x14ac:dyDescent="0.25">
      <c r="A84" s="1597" t="s">
        <v>108</v>
      </c>
      <c r="B84" s="1598" t="s">
        <v>109</v>
      </c>
      <c r="C84" s="1632"/>
      <c r="D84" s="1600"/>
      <c r="E84" s="1601"/>
      <c r="F84" s="1602"/>
      <c r="G84" s="1603"/>
    </row>
    <row r="85" spans="1:7" s="12" customFormat="1" x14ac:dyDescent="0.25">
      <c r="A85" s="1670"/>
      <c r="B85" s="1685" t="s">
        <v>166</v>
      </c>
      <c r="C85" s="1686"/>
      <c r="D85" s="1687"/>
      <c r="E85" s="1688"/>
      <c r="F85" s="1689"/>
      <c r="G85" s="1690"/>
    </row>
    <row r="86" spans="1:7" x14ac:dyDescent="0.25">
      <c r="A86" s="1604" t="s">
        <v>3</v>
      </c>
      <c r="B86" s="1605" t="s">
        <v>4</v>
      </c>
      <c r="C86" s="1606">
        <f>SUM(C79:C85)</f>
        <v>0</v>
      </c>
      <c r="D86" s="1691">
        <f>SUM(D79:D85)</f>
        <v>0</v>
      </c>
      <c r="E86" s="1692">
        <f>SUM(E79:E85)</f>
        <v>0</v>
      </c>
      <c r="F86" s="1693">
        <f>SUM(F79:F85)</f>
        <v>0</v>
      </c>
      <c r="G86" s="1694">
        <f>SUM(G79:G85)</f>
        <v>0</v>
      </c>
    </row>
    <row r="87" spans="1:7" x14ac:dyDescent="0.25">
      <c r="A87" s="1597"/>
      <c r="B87" s="1598"/>
      <c r="C87" s="1599"/>
      <c r="D87" s="1600"/>
      <c r="E87" s="1601"/>
      <c r="F87" s="1602"/>
      <c r="G87" s="1603"/>
    </row>
    <row r="88" spans="1:7" x14ac:dyDescent="0.25">
      <c r="A88" s="1597"/>
      <c r="B88" s="1598" t="s">
        <v>292</v>
      </c>
      <c r="C88" s="1599"/>
      <c r="D88" s="1600"/>
      <c r="E88" s="1601"/>
      <c r="F88" s="1602"/>
      <c r="G88" s="1603"/>
    </row>
    <row r="89" spans="1:7" x14ac:dyDescent="0.25">
      <c r="A89" s="1597"/>
      <c r="B89" s="1598"/>
      <c r="C89" s="1599"/>
      <c r="D89" s="1600"/>
      <c r="E89" s="1601"/>
      <c r="F89" s="1602"/>
      <c r="G89" s="1603"/>
    </row>
    <row r="90" spans="1:7" x14ac:dyDescent="0.25">
      <c r="A90" s="1597"/>
      <c r="B90" s="1598"/>
      <c r="C90" s="1599"/>
      <c r="D90" s="1600"/>
      <c r="E90" s="1601"/>
      <c r="F90" s="1602"/>
      <c r="G90" s="1603"/>
    </row>
    <row r="91" spans="1:7" x14ac:dyDescent="0.25">
      <c r="A91" s="1604" t="s">
        <v>7</v>
      </c>
      <c r="B91" s="1605" t="s">
        <v>112</v>
      </c>
      <c r="C91" s="1606">
        <f>SUM(C87:C90)</f>
        <v>0</v>
      </c>
      <c r="D91" s="1691">
        <f>SUM(D87:D90)</f>
        <v>0</v>
      </c>
      <c r="E91" s="1692">
        <f>SUM(E87:E90)</f>
        <v>0</v>
      </c>
      <c r="F91" s="1693">
        <f>SUM(F87:F90)</f>
        <v>0</v>
      </c>
      <c r="G91" s="1694">
        <f>SUM(G87:G90)</f>
        <v>0</v>
      </c>
    </row>
    <row r="92" spans="1:7" x14ac:dyDescent="0.25">
      <c r="A92" s="1611" t="s">
        <v>11</v>
      </c>
      <c r="B92" s="1612" t="s">
        <v>113</v>
      </c>
      <c r="C92" s="1613">
        <f>SUM(C86,C91)</f>
        <v>0</v>
      </c>
      <c r="D92" s="1643">
        <f>SUM(D86,D91)</f>
        <v>0</v>
      </c>
      <c r="E92" s="1644">
        <f>SUM(E86,E91)</f>
        <v>0</v>
      </c>
      <c r="F92" s="1645">
        <f>SUM(F86,F91)</f>
        <v>0</v>
      </c>
      <c r="G92" s="1646">
        <f>SUM(G86,G91)</f>
        <v>0</v>
      </c>
    </row>
    <row r="93" spans="1:7" s="12" customFormat="1" x14ac:dyDescent="0.25">
      <c r="A93" s="1670" t="s">
        <v>15</v>
      </c>
      <c r="B93" s="1618" t="s">
        <v>114</v>
      </c>
      <c r="C93" s="1686"/>
      <c r="D93" s="1695"/>
      <c r="E93" s="1696"/>
      <c r="F93" s="1697"/>
      <c r="G93" s="1698"/>
    </row>
    <row r="94" spans="1:7" x14ac:dyDescent="0.25">
      <c r="A94" s="1604" t="s">
        <v>15</v>
      </c>
      <c r="B94" s="1605" t="s">
        <v>115</v>
      </c>
      <c r="C94" s="1606">
        <f>SUM(C93)</f>
        <v>0</v>
      </c>
      <c r="D94" s="1691">
        <f>SUM(D93)</f>
        <v>0</v>
      </c>
      <c r="E94" s="1692">
        <f>SUM(E93)</f>
        <v>0</v>
      </c>
      <c r="F94" s="1693">
        <f>SUM(F93)</f>
        <v>0</v>
      </c>
      <c r="G94" s="1694">
        <f>SUM(G93)</f>
        <v>0</v>
      </c>
    </row>
    <row r="95" spans="1:7" x14ac:dyDescent="0.25">
      <c r="A95" s="1597"/>
      <c r="B95" s="1598" t="s">
        <v>116</v>
      </c>
      <c r="C95" s="1632"/>
      <c r="D95" s="1600"/>
      <c r="E95" s="1601"/>
      <c r="F95" s="1602"/>
      <c r="G95" s="1603"/>
    </row>
    <row r="96" spans="1:7" x14ac:dyDescent="0.25">
      <c r="A96" s="1597"/>
      <c r="B96" s="1598"/>
      <c r="C96" s="1599"/>
      <c r="D96" s="1600"/>
      <c r="E96" s="1601"/>
      <c r="F96" s="1602"/>
      <c r="G96" s="1603"/>
    </row>
    <row r="97" spans="1:7" x14ac:dyDescent="0.25">
      <c r="A97" s="1604" t="s">
        <v>19</v>
      </c>
      <c r="B97" s="1605" t="s">
        <v>117</v>
      </c>
      <c r="C97" s="1606">
        <f>SUM(C95:C96)</f>
        <v>0</v>
      </c>
      <c r="D97" s="1691">
        <f>SUM(D95:D96)</f>
        <v>0</v>
      </c>
      <c r="E97" s="1692">
        <f>SUM(E95:E96)</f>
        <v>0</v>
      </c>
      <c r="F97" s="1693">
        <f>SUM(F95:F96)</f>
        <v>0</v>
      </c>
      <c r="G97" s="1694">
        <f>SUM(G95:G96)</f>
        <v>0</v>
      </c>
    </row>
    <row r="98" spans="1:7" x14ac:dyDescent="0.25">
      <c r="A98" s="1611" t="s">
        <v>23</v>
      </c>
      <c r="B98" s="1612" t="s">
        <v>118</v>
      </c>
      <c r="C98" s="1613">
        <f>SUM(C94,C97)</f>
        <v>0</v>
      </c>
      <c r="D98" s="1643">
        <f>SUM(D94,D97)</f>
        <v>0</v>
      </c>
      <c r="E98" s="1644">
        <f>SUM(E94,E97)</f>
        <v>0</v>
      </c>
      <c r="F98" s="1645">
        <f>SUM(F94,F97)</f>
        <v>0</v>
      </c>
      <c r="G98" s="1646">
        <f>SUM(G94,G97)</f>
        <v>0</v>
      </c>
    </row>
    <row r="99" spans="1:7" x14ac:dyDescent="0.25">
      <c r="A99" s="1699" t="s">
        <v>27</v>
      </c>
      <c r="B99" s="1700" t="s">
        <v>422</v>
      </c>
      <c r="C99" s="1606"/>
      <c r="D99" s="1691"/>
      <c r="E99" s="1692"/>
      <c r="F99" s="1693"/>
      <c r="G99" s="1694"/>
    </row>
    <row r="100" spans="1:7" x14ac:dyDescent="0.25">
      <c r="A100" s="1699" t="s">
        <v>29</v>
      </c>
      <c r="B100" s="1701" t="s">
        <v>423</v>
      </c>
      <c r="C100" s="1702"/>
      <c r="D100" s="1691"/>
      <c r="E100" s="1692"/>
      <c r="F100" s="1693"/>
      <c r="G100" s="1694"/>
    </row>
    <row r="101" spans="1:7" x14ac:dyDescent="0.25">
      <c r="A101" s="1597" t="s">
        <v>32</v>
      </c>
      <c r="B101" s="1598" t="s">
        <v>424</v>
      </c>
      <c r="C101" s="1632"/>
      <c r="D101" s="1600"/>
      <c r="E101" s="1601"/>
      <c r="F101" s="1602"/>
      <c r="G101" s="1603"/>
    </row>
    <row r="102" spans="1:7" x14ac:dyDescent="0.25">
      <c r="A102" s="1597" t="s">
        <v>35</v>
      </c>
      <c r="B102" s="1598" t="s">
        <v>36</v>
      </c>
      <c r="C102" s="1632"/>
      <c r="D102" s="1600"/>
      <c r="E102" s="1601"/>
      <c r="F102" s="1602"/>
      <c r="G102" s="1603"/>
    </row>
    <row r="103" spans="1:7" x14ac:dyDescent="0.25">
      <c r="A103" s="1597" t="s">
        <v>39</v>
      </c>
      <c r="B103" s="1598" t="s">
        <v>427</v>
      </c>
      <c r="C103" s="1632"/>
      <c r="D103" s="1600"/>
      <c r="E103" s="1601"/>
      <c r="F103" s="1602"/>
      <c r="G103" s="1603"/>
    </row>
    <row r="104" spans="1:7" x14ac:dyDescent="0.25">
      <c r="A104" s="1597"/>
      <c r="B104" s="1618" t="s">
        <v>42</v>
      </c>
      <c r="C104" s="1632"/>
      <c r="D104" s="1600"/>
      <c r="E104" s="1601"/>
      <c r="F104" s="1602"/>
      <c r="G104" s="1603"/>
    </row>
    <row r="105" spans="1:7" x14ac:dyDescent="0.25">
      <c r="A105" s="1604" t="s">
        <v>420</v>
      </c>
      <c r="B105" s="1605" t="s">
        <v>421</v>
      </c>
      <c r="C105" s="1606">
        <f>SUM(C101:C104)</f>
        <v>0</v>
      </c>
      <c r="D105" s="1691">
        <f>SUM(D101:D104)</f>
        <v>0</v>
      </c>
      <c r="E105" s="1692">
        <f>SUM(E101:E104)</f>
        <v>0</v>
      </c>
      <c r="F105" s="1693">
        <f>SUM(F101:F104)</f>
        <v>0</v>
      </c>
      <c r="G105" s="1694">
        <f>SUM(G101:G104)</f>
        <v>0</v>
      </c>
    </row>
    <row r="106" spans="1:7" x14ac:dyDescent="0.25">
      <c r="A106" s="1611" t="s">
        <v>45</v>
      </c>
      <c r="B106" s="1612" t="s">
        <v>119</v>
      </c>
      <c r="C106" s="1613">
        <f>SUM(C99,C100,C105)</f>
        <v>0</v>
      </c>
      <c r="D106" s="1643">
        <f>SUM(D99,D100,D105)</f>
        <v>0</v>
      </c>
      <c r="E106" s="1644">
        <f>SUM(E99,E100,E105)</f>
        <v>0</v>
      </c>
      <c r="F106" s="1645">
        <f>SUM(F99,F100,F105)</f>
        <v>0</v>
      </c>
      <c r="G106" s="1646">
        <f>SUM(G99,G100,G105)</f>
        <v>0</v>
      </c>
    </row>
    <row r="107" spans="1:7" x14ac:dyDescent="0.25">
      <c r="A107" s="1597" t="s">
        <v>120</v>
      </c>
      <c r="B107" s="1618" t="s">
        <v>438</v>
      </c>
      <c r="C107" s="1599"/>
      <c r="D107" s="1600"/>
      <c r="E107" s="1601"/>
      <c r="F107" s="1602"/>
      <c r="G107" s="1603"/>
    </row>
    <row r="108" spans="1:7" x14ac:dyDescent="0.25">
      <c r="A108" s="1597" t="s">
        <v>121</v>
      </c>
      <c r="B108" s="1618" t="s">
        <v>431</v>
      </c>
      <c r="C108" s="1599">
        <v>50000</v>
      </c>
      <c r="D108" s="1600">
        <v>50000</v>
      </c>
      <c r="E108" s="1601">
        <v>50000</v>
      </c>
      <c r="F108" s="1602">
        <v>26000</v>
      </c>
      <c r="G108" s="1603">
        <v>30500</v>
      </c>
    </row>
    <row r="109" spans="1:7" x14ac:dyDescent="0.25">
      <c r="A109" s="1597" t="s">
        <v>123</v>
      </c>
      <c r="B109" s="1618" t="s">
        <v>433</v>
      </c>
      <c r="C109" s="1599"/>
      <c r="D109" s="1600"/>
      <c r="E109" s="1601"/>
      <c r="F109" s="1602"/>
      <c r="G109" s="1603"/>
    </row>
    <row r="110" spans="1:7" x14ac:dyDescent="0.25">
      <c r="A110" s="1597" t="s">
        <v>125</v>
      </c>
      <c r="B110" s="1618" t="s">
        <v>126</v>
      </c>
      <c r="C110" s="1599"/>
      <c r="D110" s="1600"/>
      <c r="E110" s="1601"/>
      <c r="F110" s="1602"/>
      <c r="G110" s="1603"/>
    </row>
    <row r="111" spans="1:7" x14ac:dyDescent="0.25">
      <c r="A111" s="1597" t="s">
        <v>127</v>
      </c>
      <c r="B111" s="1618" t="s">
        <v>440</v>
      </c>
      <c r="C111" s="1599"/>
      <c r="D111" s="1600"/>
      <c r="E111" s="1601"/>
      <c r="F111" s="1602"/>
      <c r="G111" s="1603"/>
    </row>
    <row r="112" spans="1:7" x14ac:dyDescent="0.25">
      <c r="A112" s="1597" t="s">
        <v>127</v>
      </c>
      <c r="B112" s="1618" t="s">
        <v>441</v>
      </c>
      <c r="C112" s="1599"/>
      <c r="D112" s="1600"/>
      <c r="E112" s="1601"/>
      <c r="F112" s="1602"/>
      <c r="G112" s="1603"/>
    </row>
    <row r="113" spans="1:7" x14ac:dyDescent="0.25">
      <c r="A113" s="1597" t="s">
        <v>127</v>
      </c>
      <c r="B113" s="1618" t="s">
        <v>442</v>
      </c>
      <c r="C113" s="1599"/>
      <c r="D113" s="1600"/>
      <c r="E113" s="1601"/>
      <c r="F113" s="1602"/>
      <c r="G113" s="1603"/>
    </row>
    <row r="114" spans="1:7" x14ac:dyDescent="0.25">
      <c r="A114" s="1597" t="s">
        <v>128</v>
      </c>
      <c r="B114" s="1618" t="s">
        <v>129</v>
      </c>
      <c r="C114" s="1599"/>
      <c r="D114" s="1600"/>
      <c r="E114" s="1601"/>
      <c r="F114" s="1602"/>
      <c r="G114" s="1603"/>
    </row>
    <row r="115" spans="1:7" x14ac:dyDescent="0.25">
      <c r="A115" s="1597" t="s">
        <v>130</v>
      </c>
      <c r="B115" s="1618" t="s">
        <v>443</v>
      </c>
      <c r="C115" s="1599"/>
      <c r="D115" s="1600"/>
      <c r="E115" s="1601"/>
      <c r="F115" s="1602"/>
      <c r="G115" s="1603"/>
    </row>
    <row r="116" spans="1:7" x14ac:dyDescent="0.25">
      <c r="A116" s="1597" t="s">
        <v>132</v>
      </c>
      <c r="B116" s="1618" t="s">
        <v>436</v>
      </c>
      <c r="C116" s="1599"/>
      <c r="D116" s="1600"/>
      <c r="E116" s="1601"/>
      <c r="F116" s="1602"/>
      <c r="G116" s="1603"/>
    </row>
    <row r="117" spans="1:7" x14ac:dyDescent="0.25">
      <c r="A117" s="1597" t="s">
        <v>437</v>
      </c>
      <c r="B117" s="1618" t="s">
        <v>133</v>
      </c>
      <c r="C117" s="1599"/>
      <c r="D117" s="1637"/>
      <c r="E117" s="1638"/>
      <c r="F117" s="1639">
        <v>3412</v>
      </c>
      <c r="G117" s="1640">
        <v>4780</v>
      </c>
    </row>
    <row r="118" spans="1:7" x14ac:dyDescent="0.25">
      <c r="A118" s="1611" t="s">
        <v>49</v>
      </c>
      <c r="B118" s="1612" t="s">
        <v>134</v>
      </c>
      <c r="C118" s="1613">
        <f>SUM(C107:C117)</f>
        <v>50000</v>
      </c>
      <c r="D118" s="1703">
        <f>SUM(D107:D117)</f>
        <v>50000</v>
      </c>
      <c r="E118" s="1704">
        <f>SUM(E107:E117)</f>
        <v>50000</v>
      </c>
      <c r="F118" s="1616">
        <f>SUM(F107:F117)</f>
        <v>29412</v>
      </c>
      <c r="G118" s="1617">
        <f>SUM(G107:G117)</f>
        <v>35280</v>
      </c>
    </row>
    <row r="119" spans="1:7" x14ac:dyDescent="0.25">
      <c r="A119" s="1597" t="s">
        <v>135</v>
      </c>
      <c r="B119" s="1598" t="s">
        <v>136</v>
      </c>
      <c r="C119" s="1599"/>
      <c r="D119" s="1705"/>
      <c r="E119" s="1706"/>
      <c r="F119" s="1602"/>
      <c r="G119" s="1603"/>
    </row>
    <row r="120" spans="1:7" x14ac:dyDescent="0.25">
      <c r="A120" s="1597" t="s">
        <v>137</v>
      </c>
      <c r="B120" s="1598" t="s">
        <v>138</v>
      </c>
      <c r="C120" s="1599"/>
      <c r="D120" s="1705"/>
      <c r="E120" s="1706"/>
      <c r="F120" s="1602"/>
      <c r="G120" s="1603"/>
    </row>
    <row r="121" spans="1:7" x14ac:dyDescent="0.25">
      <c r="A121" s="1611" t="s">
        <v>139</v>
      </c>
      <c r="B121" s="1612" t="s">
        <v>140</v>
      </c>
      <c r="C121" s="1613">
        <f>SUM(C119:C120)</f>
        <v>0</v>
      </c>
      <c r="D121" s="1707">
        <f>SUM(D119:D120)</f>
        <v>0</v>
      </c>
      <c r="E121" s="1708">
        <f>SUM(E119:E120)</f>
        <v>0</v>
      </c>
      <c r="F121" s="1645">
        <f>SUM(F119:F120)</f>
        <v>0</v>
      </c>
      <c r="G121" s="1646">
        <f>SUM(G119:G120)</f>
        <v>0</v>
      </c>
    </row>
    <row r="122" spans="1:7" x14ac:dyDescent="0.25">
      <c r="A122" s="1597" t="s">
        <v>57</v>
      </c>
      <c r="B122" s="1598" t="s">
        <v>141</v>
      </c>
      <c r="C122" s="1632"/>
      <c r="D122" s="1705"/>
      <c r="E122" s="1706"/>
      <c r="F122" s="1602"/>
      <c r="G122" s="1603"/>
    </row>
    <row r="123" spans="1:7" x14ac:dyDescent="0.25">
      <c r="A123" s="1597" t="s">
        <v>59</v>
      </c>
      <c r="B123" s="1598" t="s">
        <v>142</v>
      </c>
      <c r="C123" s="1599"/>
      <c r="D123" s="1705"/>
      <c r="E123" s="1706"/>
      <c r="F123" s="1602"/>
      <c r="G123" s="1603"/>
    </row>
    <row r="124" spans="1:7" x14ac:dyDescent="0.25">
      <c r="A124" s="1611" t="s">
        <v>61</v>
      </c>
      <c r="B124" s="1612" t="s">
        <v>143</v>
      </c>
      <c r="C124" s="1613">
        <f>SUM(C122:C123)</f>
        <v>0</v>
      </c>
      <c r="D124" s="1707">
        <f>SUM(D122:D123)</f>
        <v>0</v>
      </c>
      <c r="E124" s="1708">
        <f>SUM(E122:E123)</f>
        <v>0</v>
      </c>
      <c r="F124" s="1645">
        <f>SUM(F122:F123)</f>
        <v>0</v>
      </c>
      <c r="G124" s="1646">
        <f>SUM(G122:G123)</f>
        <v>0</v>
      </c>
    </row>
    <row r="125" spans="1:7" x14ac:dyDescent="0.25">
      <c r="A125" s="1597" t="s">
        <v>63</v>
      </c>
      <c r="B125" s="1598" t="s">
        <v>64</v>
      </c>
      <c r="C125" s="1599"/>
      <c r="D125" s="1705"/>
      <c r="E125" s="1706"/>
      <c r="F125" s="1602"/>
      <c r="G125" s="1603"/>
    </row>
    <row r="126" spans="1:7" x14ac:dyDescent="0.25">
      <c r="A126" s="1597" t="s">
        <v>65</v>
      </c>
      <c r="B126" s="1598" t="s">
        <v>144</v>
      </c>
      <c r="C126" s="1599"/>
      <c r="D126" s="1705"/>
      <c r="E126" s="1706"/>
      <c r="F126" s="1602"/>
      <c r="G126" s="1603"/>
    </row>
    <row r="127" spans="1:7" ht="16.5" thickBot="1" x14ac:dyDescent="0.3">
      <c r="A127" s="1649" t="s">
        <v>67</v>
      </c>
      <c r="B127" s="1650" t="s">
        <v>145</v>
      </c>
      <c r="C127" s="1651">
        <f>SUM(C125:C126)</f>
        <v>0</v>
      </c>
      <c r="D127" s="1709">
        <f>SUM(D125:D126)</f>
        <v>0</v>
      </c>
      <c r="E127" s="1710">
        <f>SUM(E125:E126)</f>
        <v>0</v>
      </c>
      <c r="F127" s="1711">
        <f>SUM(F125:F126)</f>
        <v>0</v>
      </c>
      <c r="G127" s="1712">
        <f>SUM(G125:G126)</f>
        <v>0</v>
      </c>
    </row>
    <row r="128" spans="1:7" ht="16.5" thickBot="1" x14ac:dyDescent="0.3">
      <c r="A128" s="1656" t="s">
        <v>332</v>
      </c>
      <c r="B128" s="1657"/>
      <c r="C128" s="1658">
        <f>SUM(C127,C124,C121,C118,C106,C98,C92)</f>
        <v>50000</v>
      </c>
      <c r="D128" s="1713">
        <f>SUM(D127,D124,D121,D118,D106,D98,D92)</f>
        <v>50000</v>
      </c>
      <c r="E128" s="1714">
        <f>SUM(E127,E124,E121,E118,E106,E98,E92)</f>
        <v>50000</v>
      </c>
      <c r="F128" s="1661">
        <f>SUM(F127,F124,F121,F118,F106,F98,F92)</f>
        <v>29412</v>
      </c>
      <c r="G128" s="1662">
        <f>SUM(G127,G124,G121,G118,G106,G98,G92)</f>
        <v>35280</v>
      </c>
    </row>
    <row r="129" spans="1:7" x14ac:dyDescent="0.25">
      <c r="A129" s="1663" t="s">
        <v>328</v>
      </c>
      <c r="B129" s="1664" t="s">
        <v>70</v>
      </c>
      <c r="C129" s="1665"/>
      <c r="D129" s="1715"/>
      <c r="E129" s="1716"/>
      <c r="F129" s="1668"/>
      <c r="G129" s="1669"/>
    </row>
    <row r="130" spans="1:7" x14ac:dyDescent="0.25">
      <c r="A130" s="1670" t="s">
        <v>454</v>
      </c>
      <c r="B130" s="1618" t="s">
        <v>78</v>
      </c>
      <c r="C130" s="1717"/>
      <c r="D130" s="1705"/>
      <c r="E130" s="1706"/>
      <c r="F130" s="1602"/>
      <c r="G130" s="1603"/>
    </row>
    <row r="131" spans="1:7" x14ac:dyDescent="0.25">
      <c r="A131" s="1670" t="s">
        <v>455</v>
      </c>
      <c r="B131" s="1618" t="s">
        <v>74</v>
      </c>
      <c r="C131" s="1599">
        <v>153076</v>
      </c>
      <c r="D131" s="1705">
        <v>153076</v>
      </c>
      <c r="E131" s="1706">
        <v>153076</v>
      </c>
      <c r="F131" s="1602">
        <v>153076</v>
      </c>
      <c r="G131" s="1603">
        <v>153076</v>
      </c>
    </row>
    <row r="132" spans="1:7" ht="16.5" thickBot="1" x14ac:dyDescent="0.3">
      <c r="A132" s="1671" t="s">
        <v>75</v>
      </c>
      <c r="B132" s="1672" t="s">
        <v>76</v>
      </c>
      <c r="C132" s="1673">
        <v>5771929</v>
      </c>
      <c r="D132" s="1718">
        <v>5860054</v>
      </c>
      <c r="E132" s="1719">
        <v>6033804</v>
      </c>
      <c r="F132" s="1676">
        <v>2778370</v>
      </c>
      <c r="G132" s="1677">
        <v>5419300</v>
      </c>
    </row>
    <row r="133" spans="1:7" ht="16.5" thickBot="1" x14ac:dyDescent="0.3">
      <c r="A133" s="1656" t="s">
        <v>348</v>
      </c>
      <c r="B133" s="1657"/>
      <c r="C133" s="1658">
        <f>SUM(C128:C132)</f>
        <v>5975005</v>
      </c>
      <c r="D133" s="1713">
        <f>SUM(D128:D132)</f>
        <v>6063130</v>
      </c>
      <c r="E133" s="1714">
        <f>SUM(E128:E132)</f>
        <v>6236880</v>
      </c>
      <c r="F133" s="1661">
        <f>SUM(F128:F132)</f>
        <v>2960858</v>
      </c>
      <c r="G133" s="1662">
        <f>SUM(G128:G132)</f>
        <v>5607656</v>
      </c>
    </row>
    <row r="134" spans="1:7" ht="16.5" thickBot="1" x14ac:dyDescent="0.3">
      <c r="A134" s="1678"/>
      <c r="B134" s="1679"/>
      <c r="C134" s="1720"/>
      <c r="D134" s="1681"/>
      <c r="E134" s="1681"/>
      <c r="F134" s="1681"/>
      <c r="G134" s="1682"/>
    </row>
    <row r="135" spans="1:7" s="47" customFormat="1" ht="19.5" thickBot="1" x14ac:dyDescent="0.35">
      <c r="A135" s="1721" t="s">
        <v>285</v>
      </c>
      <c r="B135" s="1722"/>
      <c r="C135" s="1723">
        <f>Létszám!E9</f>
        <v>1</v>
      </c>
      <c r="D135" s="1723">
        <f>Létszám!F9</f>
        <v>0</v>
      </c>
      <c r="E135" s="1723">
        <f>Létszám!G9</f>
        <v>0</v>
      </c>
      <c r="F135" s="1724">
        <v>1</v>
      </c>
      <c r="G135" s="1725" t="s">
        <v>648</v>
      </c>
    </row>
    <row r="136" spans="1:7" ht="16.5" thickTop="1" x14ac:dyDescent="0.25"/>
  </sheetData>
  <sheetProtection formatCells="0" formatColumns="0" formatRows="0" insertColumns="0" insertRows="0" insertHyperlinks="0" deleteColumns="0" deleteRows="0" sort="0" autoFilter="0" pivotTables="0"/>
  <sortState ref="A129:F132">
    <sortCondition ref="A129:A132"/>
  </sortState>
  <mergeCells count="10">
    <mergeCell ref="C1:C2"/>
    <mergeCell ref="B1:B2"/>
    <mergeCell ref="A1:A2"/>
    <mergeCell ref="F1:G1"/>
    <mergeCell ref="D1:E1"/>
    <mergeCell ref="A135:B135"/>
    <mergeCell ref="A133:B133"/>
    <mergeCell ref="A128:B128"/>
    <mergeCell ref="A77:B77"/>
    <mergeCell ref="A73:B73"/>
  </mergeCells>
  <printOptions horizontalCentered="1"/>
  <pageMargins left="0.70866141732283472" right="0.70866141732283472" top="0.74803149606299213" bottom="0.35" header="0.31496062992125984" footer="0.31496062992125984"/>
  <pageSetup paperSize="9" scale="36" orientation="portrait" r:id="rId1"/>
  <headerFooter>
    <oddHeader>&amp;CHegyeshalom Nagyközségi Könyvtár&amp;R18. melléklet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Munka10">
    <pageSetUpPr fitToPage="1"/>
  </sheetPr>
  <dimension ref="A1:O31"/>
  <sheetViews>
    <sheetView zoomScale="70" zoomScaleNormal="70" workbookViewId="0">
      <selection activeCell="L25" sqref="L25"/>
    </sheetView>
  </sheetViews>
  <sheetFormatPr defaultColWidth="8.5703125" defaultRowHeight="15.75" x14ac:dyDescent="0.2"/>
  <cols>
    <col min="1" max="1" width="7.28515625" style="36" bestFit="1" customWidth="1"/>
    <col min="2" max="2" width="37.85546875" style="36" bestFit="1" customWidth="1"/>
    <col min="3" max="14" width="15.7109375" style="221" bestFit="1" customWidth="1"/>
    <col min="15" max="15" width="18" style="222" bestFit="1" customWidth="1"/>
    <col min="16" max="16384" width="8.5703125" style="36"/>
  </cols>
  <sheetData>
    <row r="1" spans="1:15" ht="31.5" customHeight="1" thickBot="1" x14ac:dyDescent="0.25">
      <c r="A1" s="1553" t="s">
        <v>0</v>
      </c>
      <c r="B1" s="1553"/>
      <c r="C1" s="1553"/>
      <c r="D1" s="1553"/>
      <c r="E1" s="1553"/>
      <c r="F1" s="1553"/>
      <c r="G1" s="1553"/>
      <c r="H1" s="1553"/>
      <c r="I1" s="1553"/>
      <c r="J1" s="1553"/>
      <c r="K1" s="1553"/>
      <c r="L1" s="1553"/>
      <c r="M1" s="1553"/>
      <c r="N1" s="1553"/>
      <c r="O1" s="1553"/>
    </row>
    <row r="2" spans="1:15" ht="31.5" customHeight="1" thickBot="1" x14ac:dyDescent="0.25">
      <c r="A2" s="179" t="s">
        <v>93</v>
      </c>
      <c r="B2" s="180" t="s">
        <v>480</v>
      </c>
      <c r="C2" s="181" t="s">
        <v>481</v>
      </c>
      <c r="D2" s="181" t="s">
        <v>482</v>
      </c>
      <c r="E2" s="181" t="s">
        <v>483</v>
      </c>
      <c r="F2" s="181" t="s">
        <v>484</v>
      </c>
      <c r="G2" s="181" t="s">
        <v>485</v>
      </c>
      <c r="H2" s="181" t="s">
        <v>486</v>
      </c>
      <c r="I2" s="181" t="s">
        <v>487</v>
      </c>
      <c r="J2" s="181" t="s">
        <v>603</v>
      </c>
      <c r="K2" s="181" t="s">
        <v>604</v>
      </c>
      <c r="L2" s="181" t="s">
        <v>605</v>
      </c>
      <c r="M2" s="181" t="s">
        <v>606</v>
      </c>
      <c r="N2" s="181" t="s">
        <v>607</v>
      </c>
      <c r="O2" s="181" t="s">
        <v>97</v>
      </c>
    </row>
    <row r="3" spans="1:15" ht="31.5" customHeight="1" x14ac:dyDescent="0.2">
      <c r="A3" s="182"/>
      <c r="B3" s="183" t="s">
        <v>489</v>
      </c>
      <c r="C3" s="184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6"/>
      <c r="O3" s="187">
        <f>SUM(C3:N3)</f>
        <v>0</v>
      </c>
    </row>
    <row r="4" spans="1:15" ht="31.5" customHeight="1" x14ac:dyDescent="0.2">
      <c r="A4" s="188" t="s">
        <v>49</v>
      </c>
      <c r="B4" s="189" t="s">
        <v>50</v>
      </c>
      <c r="C4" s="190">
        <v>7132506</v>
      </c>
      <c r="D4" s="191">
        <f>C4+2</f>
        <v>7132508</v>
      </c>
      <c r="E4" s="191">
        <f t="shared" ref="E4:N4" si="0">D4</f>
        <v>7132508</v>
      </c>
      <c r="F4" s="191">
        <f t="shared" si="0"/>
        <v>7132508</v>
      </c>
      <c r="G4" s="191">
        <f t="shared" si="0"/>
        <v>7132508</v>
      </c>
      <c r="H4" s="191">
        <f t="shared" si="0"/>
        <v>7132508</v>
      </c>
      <c r="I4" s="191">
        <f t="shared" si="0"/>
        <v>7132508</v>
      </c>
      <c r="J4" s="191">
        <f t="shared" si="0"/>
        <v>7132508</v>
      </c>
      <c r="K4" s="191">
        <f t="shared" si="0"/>
        <v>7132508</v>
      </c>
      <c r="L4" s="191">
        <f t="shared" si="0"/>
        <v>7132508</v>
      </c>
      <c r="M4" s="191">
        <f t="shared" si="0"/>
        <v>7132508</v>
      </c>
      <c r="N4" s="192">
        <f t="shared" si="0"/>
        <v>7132508</v>
      </c>
      <c r="O4" s="193">
        <f>SUM(C4:N4)</f>
        <v>85590094</v>
      </c>
    </row>
    <row r="5" spans="1:15" ht="31.5" customHeight="1" x14ac:dyDescent="0.2">
      <c r="A5" s="188" t="s">
        <v>3</v>
      </c>
      <c r="B5" s="189" t="s">
        <v>490</v>
      </c>
      <c r="C5" s="190">
        <v>15954989</v>
      </c>
      <c r="D5" s="191">
        <f t="shared" ref="D5:M5" si="1">C5</f>
        <v>15954989</v>
      </c>
      <c r="E5" s="191">
        <f t="shared" si="1"/>
        <v>15954989</v>
      </c>
      <c r="F5" s="191">
        <f t="shared" si="1"/>
        <v>15954989</v>
      </c>
      <c r="G5" s="191">
        <f t="shared" si="1"/>
        <v>15954989</v>
      </c>
      <c r="H5" s="191">
        <f t="shared" si="1"/>
        <v>15954989</v>
      </c>
      <c r="I5" s="191">
        <f t="shared" si="1"/>
        <v>15954989</v>
      </c>
      <c r="J5" s="191">
        <f t="shared" si="1"/>
        <v>15954989</v>
      </c>
      <c r="K5" s="191">
        <f t="shared" si="1"/>
        <v>15954989</v>
      </c>
      <c r="L5" s="191">
        <f t="shared" si="1"/>
        <v>15954989</v>
      </c>
      <c r="M5" s="191">
        <f t="shared" si="1"/>
        <v>15954989</v>
      </c>
      <c r="N5" s="192">
        <f>M5+11</f>
        <v>15955000</v>
      </c>
      <c r="O5" s="193">
        <f>SUM(C5:N5)</f>
        <v>191459879</v>
      </c>
    </row>
    <row r="6" spans="1:15" ht="31.5" customHeight="1" x14ac:dyDescent="0.2">
      <c r="A6" s="195" t="s">
        <v>608</v>
      </c>
      <c r="B6" s="189" t="s">
        <v>491</v>
      </c>
      <c r="C6" s="190">
        <v>5000000</v>
      </c>
      <c r="D6" s="191">
        <f t="shared" ref="D6:N14" si="2">C6</f>
        <v>5000000</v>
      </c>
      <c r="E6" s="191">
        <f t="shared" si="2"/>
        <v>5000000</v>
      </c>
      <c r="F6" s="191">
        <f t="shared" si="2"/>
        <v>5000000</v>
      </c>
      <c r="G6" s="191">
        <f t="shared" si="2"/>
        <v>5000000</v>
      </c>
      <c r="H6" s="191">
        <f t="shared" si="2"/>
        <v>5000000</v>
      </c>
      <c r="I6" s="191">
        <f t="shared" si="2"/>
        <v>5000000</v>
      </c>
      <c r="J6" s="191">
        <f t="shared" si="2"/>
        <v>5000000</v>
      </c>
      <c r="K6" s="191">
        <f t="shared" si="2"/>
        <v>5000000</v>
      </c>
      <c r="L6" s="191">
        <f t="shared" si="2"/>
        <v>5000000</v>
      </c>
      <c r="M6" s="191">
        <f t="shared" si="2"/>
        <v>5000000</v>
      </c>
      <c r="N6" s="192">
        <f t="shared" si="2"/>
        <v>5000000</v>
      </c>
      <c r="O6" s="193">
        <f>SUM(C6:N6)</f>
        <v>60000000</v>
      </c>
    </row>
    <row r="7" spans="1:15" ht="31.5" customHeight="1" x14ac:dyDescent="0.2">
      <c r="A7" s="188" t="s">
        <v>7</v>
      </c>
      <c r="B7" s="189" t="s">
        <v>610</v>
      </c>
      <c r="C7" s="190">
        <v>3535601</v>
      </c>
      <c r="D7" s="191">
        <f t="shared" si="2"/>
        <v>3535601</v>
      </c>
      <c r="E7" s="191">
        <f t="shared" si="2"/>
        <v>3535601</v>
      </c>
      <c r="F7" s="191">
        <f t="shared" si="2"/>
        <v>3535601</v>
      </c>
      <c r="G7" s="191">
        <f t="shared" si="2"/>
        <v>3535601</v>
      </c>
      <c r="H7" s="191">
        <f t="shared" si="2"/>
        <v>3535601</v>
      </c>
      <c r="I7" s="191">
        <f t="shared" si="2"/>
        <v>3535601</v>
      </c>
      <c r="J7" s="191">
        <f t="shared" si="2"/>
        <v>3535601</v>
      </c>
      <c r="K7" s="191">
        <f t="shared" si="2"/>
        <v>3535601</v>
      </c>
      <c r="L7" s="191">
        <f t="shared" si="2"/>
        <v>3535601</v>
      </c>
      <c r="M7" s="191">
        <f t="shared" si="2"/>
        <v>3535601</v>
      </c>
      <c r="N7" s="192">
        <f t="shared" si="2"/>
        <v>3535601</v>
      </c>
      <c r="O7" s="193">
        <f>SUM(C7:N7)</f>
        <v>42427212</v>
      </c>
    </row>
    <row r="8" spans="1:15" ht="31.5" customHeight="1" x14ac:dyDescent="0.2">
      <c r="A8" s="188" t="s">
        <v>139</v>
      </c>
      <c r="B8" s="189" t="s">
        <v>492</v>
      </c>
      <c r="C8" s="190">
        <v>8333333</v>
      </c>
      <c r="D8" s="191">
        <f t="shared" si="2"/>
        <v>8333333</v>
      </c>
      <c r="E8" s="191">
        <f t="shared" si="2"/>
        <v>8333333</v>
      </c>
      <c r="F8" s="191">
        <f t="shared" si="2"/>
        <v>8333333</v>
      </c>
      <c r="G8" s="191">
        <f t="shared" si="2"/>
        <v>8333333</v>
      </c>
      <c r="H8" s="191">
        <f t="shared" si="2"/>
        <v>8333333</v>
      </c>
      <c r="I8" s="191">
        <f t="shared" si="2"/>
        <v>8333333</v>
      </c>
      <c r="J8" s="191">
        <f t="shared" si="2"/>
        <v>8333333</v>
      </c>
      <c r="K8" s="191">
        <f t="shared" si="2"/>
        <v>8333333</v>
      </c>
      <c r="L8" s="191">
        <f t="shared" si="2"/>
        <v>8333333</v>
      </c>
      <c r="M8" s="191">
        <f t="shared" si="2"/>
        <v>8333333</v>
      </c>
      <c r="N8" s="192">
        <f>M8+4</f>
        <v>8333337</v>
      </c>
      <c r="O8" s="193">
        <f t="shared" ref="O8:O13" si="3">SUM(C8:N8)</f>
        <v>100000000</v>
      </c>
    </row>
    <row r="9" spans="1:15" ht="31.5" customHeight="1" x14ac:dyDescent="0.2">
      <c r="A9" s="188" t="s">
        <v>32</v>
      </c>
      <c r="B9" s="189" t="s">
        <v>493</v>
      </c>
      <c r="C9" s="190">
        <v>23333333</v>
      </c>
      <c r="D9" s="191">
        <f t="shared" si="2"/>
        <v>23333333</v>
      </c>
      <c r="E9" s="191">
        <f t="shared" si="2"/>
        <v>23333333</v>
      </c>
      <c r="F9" s="191">
        <f t="shared" si="2"/>
        <v>23333333</v>
      </c>
      <c r="G9" s="191">
        <f t="shared" si="2"/>
        <v>23333333</v>
      </c>
      <c r="H9" s="191">
        <f t="shared" si="2"/>
        <v>23333333</v>
      </c>
      <c r="I9" s="191">
        <f t="shared" si="2"/>
        <v>23333333</v>
      </c>
      <c r="J9" s="191">
        <f t="shared" si="2"/>
        <v>23333333</v>
      </c>
      <c r="K9" s="191">
        <f t="shared" si="2"/>
        <v>23333333</v>
      </c>
      <c r="L9" s="191">
        <f t="shared" si="2"/>
        <v>23333333</v>
      </c>
      <c r="M9" s="191">
        <f t="shared" si="2"/>
        <v>23333333</v>
      </c>
      <c r="N9" s="192">
        <f>M9+4</f>
        <v>23333337</v>
      </c>
      <c r="O9" s="193">
        <f t="shared" si="3"/>
        <v>280000000</v>
      </c>
    </row>
    <row r="10" spans="1:15" ht="31.5" customHeight="1" x14ac:dyDescent="0.2">
      <c r="A10" s="188" t="s">
        <v>35</v>
      </c>
      <c r="B10" s="189" t="s">
        <v>494</v>
      </c>
      <c r="C10" s="190">
        <v>666667</v>
      </c>
      <c r="D10" s="191">
        <f t="shared" si="2"/>
        <v>666667</v>
      </c>
      <c r="E10" s="191">
        <f t="shared" si="2"/>
        <v>666667</v>
      </c>
      <c r="F10" s="191">
        <f t="shared" si="2"/>
        <v>666667</v>
      </c>
      <c r="G10" s="191">
        <f t="shared" si="2"/>
        <v>666667</v>
      </c>
      <c r="H10" s="191">
        <f t="shared" si="2"/>
        <v>666667</v>
      </c>
      <c r="I10" s="191">
        <f t="shared" si="2"/>
        <v>666667</v>
      </c>
      <c r="J10" s="191">
        <f t="shared" si="2"/>
        <v>666667</v>
      </c>
      <c r="K10" s="191">
        <f t="shared" si="2"/>
        <v>666667</v>
      </c>
      <c r="L10" s="191">
        <f t="shared" si="2"/>
        <v>666667</v>
      </c>
      <c r="M10" s="191">
        <f t="shared" si="2"/>
        <v>666667</v>
      </c>
      <c r="N10" s="192">
        <f>M10-4</f>
        <v>666663</v>
      </c>
      <c r="O10" s="193">
        <f t="shared" si="3"/>
        <v>8000000</v>
      </c>
    </row>
    <row r="11" spans="1:15" ht="31.5" customHeight="1" x14ac:dyDescent="0.2">
      <c r="A11" s="188" t="s">
        <v>39</v>
      </c>
      <c r="B11" s="194" t="s">
        <v>495</v>
      </c>
      <c r="C11" s="190">
        <v>2500000</v>
      </c>
      <c r="D11" s="191">
        <f t="shared" si="2"/>
        <v>2500000</v>
      </c>
      <c r="E11" s="191">
        <f t="shared" si="2"/>
        <v>2500000</v>
      </c>
      <c r="F11" s="191">
        <f t="shared" si="2"/>
        <v>2500000</v>
      </c>
      <c r="G11" s="191">
        <f t="shared" si="2"/>
        <v>2500000</v>
      </c>
      <c r="H11" s="191">
        <f t="shared" si="2"/>
        <v>2500000</v>
      </c>
      <c r="I11" s="191">
        <f t="shared" si="2"/>
        <v>2500000</v>
      </c>
      <c r="J11" s="191">
        <f t="shared" si="2"/>
        <v>2500000</v>
      </c>
      <c r="K11" s="191">
        <f t="shared" si="2"/>
        <v>2500000</v>
      </c>
      <c r="L11" s="191">
        <f t="shared" si="2"/>
        <v>2500000</v>
      </c>
      <c r="M11" s="191">
        <f t="shared" si="2"/>
        <v>2500000</v>
      </c>
      <c r="N11" s="192">
        <f t="shared" si="2"/>
        <v>2500000</v>
      </c>
      <c r="O11" s="193">
        <f t="shared" si="3"/>
        <v>30000000</v>
      </c>
    </row>
    <row r="12" spans="1:15" ht="31.5" customHeight="1" x14ac:dyDescent="0.2">
      <c r="A12" s="199" t="s">
        <v>75</v>
      </c>
      <c r="B12" s="194" t="s">
        <v>496</v>
      </c>
      <c r="C12" s="223">
        <v>24413641</v>
      </c>
      <c r="D12" s="224">
        <f t="shared" si="2"/>
        <v>24413641</v>
      </c>
      <c r="E12" s="224">
        <f t="shared" si="2"/>
        <v>24413641</v>
      </c>
      <c r="F12" s="224">
        <f t="shared" si="2"/>
        <v>24413641</v>
      </c>
      <c r="G12" s="224">
        <f t="shared" si="2"/>
        <v>24413641</v>
      </c>
      <c r="H12" s="224">
        <f t="shared" si="2"/>
        <v>24413641</v>
      </c>
      <c r="I12" s="224">
        <f t="shared" si="2"/>
        <v>24413641</v>
      </c>
      <c r="J12" s="224">
        <f t="shared" si="2"/>
        <v>24413641</v>
      </c>
      <c r="K12" s="224">
        <f t="shared" si="2"/>
        <v>24413641</v>
      </c>
      <c r="L12" s="224">
        <f t="shared" si="2"/>
        <v>24413641</v>
      </c>
      <c r="M12" s="224">
        <f t="shared" si="2"/>
        <v>24413641</v>
      </c>
      <c r="N12" s="192">
        <f>M12+1</f>
        <v>24413642</v>
      </c>
      <c r="O12" s="193">
        <f t="shared" si="3"/>
        <v>292963693</v>
      </c>
    </row>
    <row r="13" spans="1:15" ht="31.5" customHeight="1" x14ac:dyDescent="0.2">
      <c r="A13" s="188" t="s">
        <v>73</v>
      </c>
      <c r="B13" s="189" t="s">
        <v>497</v>
      </c>
      <c r="C13" s="196">
        <v>24401442</v>
      </c>
      <c r="D13" s="197">
        <f t="shared" si="2"/>
        <v>24401442</v>
      </c>
      <c r="E13" s="197">
        <f t="shared" si="2"/>
        <v>24401442</v>
      </c>
      <c r="F13" s="197">
        <f t="shared" si="2"/>
        <v>24401442</v>
      </c>
      <c r="G13" s="197">
        <f t="shared" si="2"/>
        <v>24401442</v>
      </c>
      <c r="H13" s="197">
        <f t="shared" si="2"/>
        <v>24401442</v>
      </c>
      <c r="I13" s="197">
        <f t="shared" si="2"/>
        <v>24401442</v>
      </c>
      <c r="J13" s="197">
        <f t="shared" si="2"/>
        <v>24401442</v>
      </c>
      <c r="K13" s="197">
        <f t="shared" si="2"/>
        <v>24401442</v>
      </c>
      <c r="L13" s="197">
        <f t="shared" si="2"/>
        <v>24401442</v>
      </c>
      <c r="M13" s="197">
        <f t="shared" si="2"/>
        <v>24401442</v>
      </c>
      <c r="N13" s="198">
        <f>M13+3</f>
        <v>24401445</v>
      </c>
      <c r="O13" s="193">
        <f t="shared" si="3"/>
        <v>292817307</v>
      </c>
    </row>
    <row r="14" spans="1:15" ht="31.5" customHeight="1" thickBot="1" x14ac:dyDescent="0.25">
      <c r="A14" s="188" t="s">
        <v>29</v>
      </c>
      <c r="B14" s="189" t="s">
        <v>498</v>
      </c>
      <c r="C14" s="190">
        <v>7750000</v>
      </c>
      <c r="D14" s="191">
        <f t="shared" si="2"/>
        <v>7750000</v>
      </c>
      <c r="E14" s="191">
        <f t="shared" si="2"/>
        <v>7750000</v>
      </c>
      <c r="F14" s="191">
        <f t="shared" si="2"/>
        <v>7750000</v>
      </c>
      <c r="G14" s="191">
        <f t="shared" si="2"/>
        <v>7750000</v>
      </c>
      <c r="H14" s="191">
        <f t="shared" si="2"/>
        <v>7750000</v>
      </c>
      <c r="I14" s="191">
        <f t="shared" si="2"/>
        <v>7750000</v>
      </c>
      <c r="J14" s="191">
        <f t="shared" si="2"/>
        <v>7750000</v>
      </c>
      <c r="K14" s="191">
        <f t="shared" si="2"/>
        <v>7750000</v>
      </c>
      <c r="L14" s="191">
        <f t="shared" si="2"/>
        <v>7750000</v>
      </c>
      <c r="M14" s="191">
        <f t="shared" si="2"/>
        <v>7750000</v>
      </c>
      <c r="N14" s="192">
        <f t="shared" si="2"/>
        <v>7750000</v>
      </c>
      <c r="O14" s="193">
        <f>SUM(C14:N14)</f>
        <v>93000000</v>
      </c>
    </row>
    <row r="15" spans="1:15" s="203" customFormat="1" ht="31.5" customHeight="1" thickBot="1" x14ac:dyDescent="0.25">
      <c r="A15" s="1554" t="s">
        <v>499</v>
      </c>
      <c r="B15" s="1554"/>
      <c r="C15" s="201">
        <f t="shared" ref="C15:N15" si="4">SUM(C4:C14)</f>
        <v>123021512</v>
      </c>
      <c r="D15" s="201">
        <f t="shared" si="4"/>
        <v>123021514</v>
      </c>
      <c r="E15" s="201">
        <f t="shared" si="4"/>
        <v>123021514</v>
      </c>
      <c r="F15" s="201">
        <f t="shared" si="4"/>
        <v>123021514</v>
      </c>
      <c r="G15" s="201">
        <f t="shared" si="4"/>
        <v>123021514</v>
      </c>
      <c r="H15" s="201">
        <f t="shared" si="4"/>
        <v>123021514</v>
      </c>
      <c r="I15" s="201">
        <f t="shared" si="4"/>
        <v>123021514</v>
      </c>
      <c r="J15" s="201">
        <f t="shared" si="4"/>
        <v>123021514</v>
      </c>
      <c r="K15" s="201">
        <f t="shared" si="4"/>
        <v>123021514</v>
      </c>
      <c r="L15" s="201">
        <f t="shared" si="4"/>
        <v>123021514</v>
      </c>
      <c r="M15" s="201">
        <f t="shared" si="4"/>
        <v>123021514</v>
      </c>
      <c r="N15" s="201">
        <f t="shared" si="4"/>
        <v>123021533</v>
      </c>
      <c r="O15" s="202">
        <f>SUM(O3:O14)</f>
        <v>1476258185</v>
      </c>
    </row>
    <row r="16" spans="1:15" s="203" customFormat="1" ht="31.5" customHeight="1" thickBot="1" x14ac:dyDescent="0.25">
      <c r="A16" s="204"/>
      <c r="B16" s="204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</row>
    <row r="17" spans="1:15" ht="31.5" customHeight="1" thickBot="1" x14ac:dyDescent="0.25">
      <c r="A17" s="1555" t="s">
        <v>1</v>
      </c>
      <c r="B17" s="1555"/>
      <c r="C17" s="1555"/>
      <c r="D17" s="1555"/>
      <c r="E17" s="1555"/>
      <c r="F17" s="1555"/>
      <c r="G17" s="1555"/>
      <c r="H17" s="1555"/>
      <c r="I17" s="1555"/>
      <c r="J17" s="1555"/>
      <c r="K17" s="1555"/>
      <c r="L17" s="1555"/>
      <c r="M17" s="1555"/>
      <c r="N17" s="1555"/>
      <c r="O17" s="1555"/>
    </row>
    <row r="18" spans="1:15" ht="31.5" customHeight="1" thickBot="1" x14ac:dyDescent="0.25">
      <c r="A18" s="179" t="s">
        <v>93</v>
      </c>
      <c r="B18" s="180" t="s">
        <v>480</v>
      </c>
      <c r="C18" s="181" t="s">
        <v>481</v>
      </c>
      <c r="D18" s="181" t="s">
        <v>482</v>
      </c>
      <c r="E18" s="181" t="s">
        <v>483</v>
      </c>
      <c r="F18" s="181" t="s">
        <v>484</v>
      </c>
      <c r="G18" s="181" t="s">
        <v>485</v>
      </c>
      <c r="H18" s="181" t="s">
        <v>486</v>
      </c>
      <c r="I18" s="181" t="s">
        <v>487</v>
      </c>
      <c r="J18" s="181" t="s">
        <v>603</v>
      </c>
      <c r="K18" s="181" t="s">
        <v>604</v>
      </c>
      <c r="L18" s="181" t="s">
        <v>605</v>
      </c>
      <c r="M18" s="181" t="s">
        <v>606</v>
      </c>
      <c r="N18" s="181" t="s">
        <v>607</v>
      </c>
      <c r="O18" s="181" t="s">
        <v>97</v>
      </c>
    </row>
    <row r="19" spans="1:15" ht="31.5" customHeight="1" x14ac:dyDescent="0.2">
      <c r="A19" s="182" t="s">
        <v>5</v>
      </c>
      <c r="B19" s="183" t="s">
        <v>6</v>
      </c>
      <c r="C19" s="184">
        <v>23123160</v>
      </c>
      <c r="D19" s="185">
        <f t="shared" ref="D19:N30" si="5">C19</f>
        <v>23123160</v>
      </c>
      <c r="E19" s="185">
        <f t="shared" si="5"/>
        <v>23123160</v>
      </c>
      <c r="F19" s="185">
        <f t="shared" si="5"/>
        <v>23123160</v>
      </c>
      <c r="G19" s="185">
        <f t="shared" si="5"/>
        <v>23123160</v>
      </c>
      <c r="H19" s="185">
        <f t="shared" si="5"/>
        <v>23123160</v>
      </c>
      <c r="I19" s="185">
        <f t="shared" si="5"/>
        <v>23123160</v>
      </c>
      <c r="J19" s="185">
        <f t="shared" si="5"/>
        <v>23123160</v>
      </c>
      <c r="K19" s="185">
        <f t="shared" si="5"/>
        <v>23123160</v>
      </c>
      <c r="L19" s="185">
        <f t="shared" si="5"/>
        <v>23123160</v>
      </c>
      <c r="M19" s="185">
        <f t="shared" si="5"/>
        <v>23123160</v>
      </c>
      <c r="N19" s="186">
        <f>M19+7</f>
        <v>23123167</v>
      </c>
      <c r="O19" s="206">
        <f>SUM(C19:N19)</f>
        <v>277477927</v>
      </c>
    </row>
    <row r="20" spans="1:15" ht="31.5" customHeight="1" x14ac:dyDescent="0.2">
      <c r="A20" s="188" t="s">
        <v>9</v>
      </c>
      <c r="B20" s="189" t="s">
        <v>500</v>
      </c>
      <c r="C20" s="207">
        <v>4386227</v>
      </c>
      <c r="D20" s="208">
        <f t="shared" si="5"/>
        <v>4386227</v>
      </c>
      <c r="E20" s="208">
        <f t="shared" si="5"/>
        <v>4386227</v>
      </c>
      <c r="F20" s="208">
        <f t="shared" si="5"/>
        <v>4386227</v>
      </c>
      <c r="G20" s="208">
        <f t="shared" si="5"/>
        <v>4386227</v>
      </c>
      <c r="H20" s="208">
        <f t="shared" si="5"/>
        <v>4386227</v>
      </c>
      <c r="I20" s="208">
        <f t="shared" si="5"/>
        <v>4386227</v>
      </c>
      <c r="J20" s="208">
        <f t="shared" si="5"/>
        <v>4386227</v>
      </c>
      <c r="K20" s="208">
        <f t="shared" si="5"/>
        <v>4386227</v>
      </c>
      <c r="L20" s="208">
        <f t="shared" si="5"/>
        <v>4386227</v>
      </c>
      <c r="M20" s="208">
        <f t="shared" si="5"/>
        <v>4386227</v>
      </c>
      <c r="N20" s="192">
        <f>M20+8</f>
        <v>4386235</v>
      </c>
      <c r="O20" s="209">
        <f t="shared" ref="O20:O30" si="6">SUM(C20:N20)</f>
        <v>52634732</v>
      </c>
    </row>
    <row r="21" spans="1:15" ht="31.5" customHeight="1" x14ac:dyDescent="0.2">
      <c r="A21" s="188" t="s">
        <v>13</v>
      </c>
      <c r="B21" s="189" t="s">
        <v>501</v>
      </c>
      <c r="C21" s="190">
        <v>23209266</v>
      </c>
      <c r="D21" s="191">
        <f t="shared" si="5"/>
        <v>23209266</v>
      </c>
      <c r="E21" s="191">
        <f t="shared" si="5"/>
        <v>23209266</v>
      </c>
      <c r="F21" s="191">
        <f t="shared" si="5"/>
        <v>23209266</v>
      </c>
      <c r="G21" s="191">
        <f t="shared" si="5"/>
        <v>23209266</v>
      </c>
      <c r="H21" s="191">
        <f t="shared" si="5"/>
        <v>23209266</v>
      </c>
      <c r="I21" s="191">
        <f t="shared" si="5"/>
        <v>23209266</v>
      </c>
      <c r="J21" s="191">
        <f t="shared" si="5"/>
        <v>23209266</v>
      </c>
      <c r="K21" s="191">
        <f t="shared" si="5"/>
        <v>23209266</v>
      </c>
      <c r="L21" s="191">
        <f t="shared" si="5"/>
        <v>23209266</v>
      </c>
      <c r="M21" s="191">
        <f t="shared" si="5"/>
        <v>23209266</v>
      </c>
      <c r="N21" s="192">
        <f>M21+3</f>
        <v>23209269</v>
      </c>
      <c r="O21" s="209">
        <f t="shared" si="6"/>
        <v>278511195</v>
      </c>
    </row>
    <row r="22" spans="1:15" ht="31.5" customHeight="1" x14ac:dyDescent="0.2">
      <c r="A22" s="188" t="s">
        <v>17</v>
      </c>
      <c r="B22" s="210" t="s">
        <v>146</v>
      </c>
      <c r="C22" s="190">
        <v>847916</v>
      </c>
      <c r="D22" s="191">
        <f t="shared" si="5"/>
        <v>847916</v>
      </c>
      <c r="E22" s="191">
        <f t="shared" si="5"/>
        <v>847916</v>
      </c>
      <c r="F22" s="191">
        <f t="shared" si="5"/>
        <v>847916</v>
      </c>
      <c r="G22" s="191">
        <f t="shared" si="5"/>
        <v>847916</v>
      </c>
      <c r="H22" s="191">
        <f t="shared" si="5"/>
        <v>847916</v>
      </c>
      <c r="I22" s="191">
        <f t="shared" si="5"/>
        <v>847916</v>
      </c>
      <c r="J22" s="191">
        <f t="shared" si="5"/>
        <v>847916</v>
      </c>
      <c r="K22" s="191">
        <f t="shared" si="5"/>
        <v>847916</v>
      </c>
      <c r="L22" s="191">
        <f t="shared" si="5"/>
        <v>847916</v>
      </c>
      <c r="M22" s="191">
        <f t="shared" si="5"/>
        <v>847916</v>
      </c>
      <c r="N22" s="192">
        <f>M22+8</f>
        <v>847924</v>
      </c>
      <c r="O22" s="211">
        <f t="shared" si="6"/>
        <v>10175000</v>
      </c>
    </row>
    <row r="23" spans="1:15" ht="31.5" customHeight="1" x14ac:dyDescent="0.2">
      <c r="A23" s="188" t="s">
        <v>21</v>
      </c>
      <c r="B23" s="210" t="s">
        <v>502</v>
      </c>
      <c r="C23" s="190">
        <v>3426408</v>
      </c>
      <c r="D23" s="191">
        <f t="shared" si="5"/>
        <v>3426408</v>
      </c>
      <c r="E23" s="191">
        <f t="shared" si="5"/>
        <v>3426408</v>
      </c>
      <c r="F23" s="191">
        <f t="shared" si="5"/>
        <v>3426408</v>
      </c>
      <c r="G23" s="191">
        <f t="shared" si="5"/>
        <v>3426408</v>
      </c>
      <c r="H23" s="191">
        <f t="shared" si="5"/>
        <v>3426408</v>
      </c>
      <c r="I23" s="191">
        <f t="shared" si="5"/>
        <v>3426408</v>
      </c>
      <c r="J23" s="191">
        <f t="shared" si="5"/>
        <v>3426408</v>
      </c>
      <c r="K23" s="191">
        <f t="shared" si="5"/>
        <v>3426408</v>
      </c>
      <c r="L23" s="191">
        <f t="shared" si="5"/>
        <v>3426408</v>
      </c>
      <c r="M23" s="191">
        <f t="shared" si="5"/>
        <v>3426408</v>
      </c>
      <c r="N23" s="192">
        <f t="shared" si="5"/>
        <v>3426408</v>
      </c>
      <c r="O23" s="211">
        <f t="shared" si="6"/>
        <v>41116896</v>
      </c>
    </row>
    <row r="24" spans="1:15" ht="31.5" customHeight="1" x14ac:dyDescent="0.2">
      <c r="A24" s="188" t="s">
        <v>609</v>
      </c>
      <c r="B24" s="210" t="s">
        <v>503</v>
      </c>
      <c r="C24" s="190">
        <v>1507678</v>
      </c>
      <c r="D24" s="191">
        <f t="shared" si="5"/>
        <v>1507678</v>
      </c>
      <c r="E24" s="191">
        <f t="shared" si="5"/>
        <v>1507678</v>
      </c>
      <c r="F24" s="191">
        <f t="shared" si="5"/>
        <v>1507678</v>
      </c>
      <c r="G24" s="191">
        <f t="shared" si="5"/>
        <v>1507678</v>
      </c>
      <c r="H24" s="191">
        <f t="shared" si="5"/>
        <v>1507678</v>
      </c>
      <c r="I24" s="191">
        <f t="shared" si="5"/>
        <v>1507678</v>
      </c>
      <c r="J24" s="191">
        <f t="shared" si="5"/>
        <v>1507678</v>
      </c>
      <c r="K24" s="191">
        <f t="shared" si="5"/>
        <v>1507678</v>
      </c>
      <c r="L24" s="191">
        <f t="shared" si="5"/>
        <v>1507678</v>
      </c>
      <c r="M24" s="191">
        <f t="shared" si="5"/>
        <v>1507678</v>
      </c>
      <c r="N24" s="192">
        <f>M24+10</f>
        <v>1507688</v>
      </c>
      <c r="O24" s="211">
        <f t="shared" si="6"/>
        <v>18092146</v>
      </c>
    </row>
    <row r="25" spans="1:15" ht="31.5" customHeight="1" x14ac:dyDescent="0.2">
      <c r="A25" s="188" t="s">
        <v>33</v>
      </c>
      <c r="B25" s="210" t="s">
        <v>34</v>
      </c>
      <c r="C25" s="190">
        <v>27355745</v>
      </c>
      <c r="D25" s="191">
        <f t="shared" si="5"/>
        <v>27355745</v>
      </c>
      <c r="E25" s="191">
        <f t="shared" si="5"/>
        <v>27355745</v>
      </c>
      <c r="F25" s="191">
        <f t="shared" si="5"/>
        <v>27355745</v>
      </c>
      <c r="G25" s="191">
        <f t="shared" si="5"/>
        <v>27355745</v>
      </c>
      <c r="H25" s="191">
        <f t="shared" si="5"/>
        <v>27355745</v>
      </c>
      <c r="I25" s="191">
        <f t="shared" si="5"/>
        <v>27355745</v>
      </c>
      <c r="J25" s="191">
        <f t="shared" si="5"/>
        <v>27355745</v>
      </c>
      <c r="K25" s="191">
        <f t="shared" si="5"/>
        <v>27355745</v>
      </c>
      <c r="L25" s="191">
        <f t="shared" si="5"/>
        <v>27355745</v>
      </c>
      <c r="M25" s="191">
        <f t="shared" si="5"/>
        <v>27355745</v>
      </c>
      <c r="N25" s="192">
        <f>M25+3</f>
        <v>27355748</v>
      </c>
      <c r="O25" s="211">
        <f t="shared" si="6"/>
        <v>328268943</v>
      </c>
    </row>
    <row r="26" spans="1:15" ht="31.5" customHeight="1" x14ac:dyDescent="0.2">
      <c r="A26" s="188" t="s">
        <v>37</v>
      </c>
      <c r="B26" s="210" t="s">
        <v>38</v>
      </c>
      <c r="C26" s="190">
        <v>4720611</v>
      </c>
      <c r="D26" s="191">
        <f t="shared" si="5"/>
        <v>4720611</v>
      </c>
      <c r="E26" s="191">
        <f t="shared" si="5"/>
        <v>4720611</v>
      </c>
      <c r="F26" s="191">
        <f t="shared" si="5"/>
        <v>4720611</v>
      </c>
      <c r="G26" s="191">
        <f t="shared" si="5"/>
        <v>4720611</v>
      </c>
      <c r="H26" s="191">
        <f t="shared" si="5"/>
        <v>4720611</v>
      </c>
      <c r="I26" s="191">
        <f t="shared" si="5"/>
        <v>4720611</v>
      </c>
      <c r="J26" s="191">
        <f t="shared" si="5"/>
        <v>4720611</v>
      </c>
      <c r="K26" s="191">
        <f t="shared" si="5"/>
        <v>4720611</v>
      </c>
      <c r="L26" s="191">
        <f t="shared" si="5"/>
        <v>4720611</v>
      </c>
      <c r="M26" s="191">
        <f t="shared" si="5"/>
        <v>4720611</v>
      </c>
      <c r="N26" s="192">
        <f>M26+11</f>
        <v>4720622</v>
      </c>
      <c r="O26" s="211">
        <f t="shared" si="6"/>
        <v>56647343</v>
      </c>
    </row>
    <row r="27" spans="1:15" ht="31.5" customHeight="1" x14ac:dyDescent="0.2">
      <c r="A27" s="188" t="s">
        <v>79</v>
      </c>
      <c r="B27" s="212" t="s">
        <v>308</v>
      </c>
      <c r="C27" s="190">
        <v>638199</v>
      </c>
      <c r="D27" s="191">
        <f t="shared" si="5"/>
        <v>638199</v>
      </c>
      <c r="E27" s="191">
        <f t="shared" si="5"/>
        <v>638199</v>
      </c>
      <c r="F27" s="191">
        <f t="shared" si="5"/>
        <v>638199</v>
      </c>
      <c r="G27" s="191">
        <f t="shared" si="5"/>
        <v>638199</v>
      </c>
      <c r="H27" s="191">
        <f t="shared" si="5"/>
        <v>638199</v>
      </c>
      <c r="I27" s="191">
        <f t="shared" si="5"/>
        <v>638199</v>
      </c>
      <c r="J27" s="191">
        <f t="shared" si="5"/>
        <v>638199</v>
      </c>
      <c r="K27" s="191">
        <f t="shared" si="5"/>
        <v>638199</v>
      </c>
      <c r="L27" s="191">
        <f t="shared" si="5"/>
        <v>638199</v>
      </c>
      <c r="M27" s="191">
        <f t="shared" si="5"/>
        <v>638199</v>
      </c>
      <c r="N27" s="192">
        <f>M27+7</f>
        <v>638206</v>
      </c>
      <c r="O27" s="213">
        <f>SUM(C27:N27)</f>
        <v>7658395</v>
      </c>
    </row>
    <row r="28" spans="1:15" ht="31.5" customHeight="1" x14ac:dyDescent="0.2">
      <c r="A28" s="188" t="s">
        <v>77</v>
      </c>
      <c r="B28" s="212" t="s">
        <v>496</v>
      </c>
      <c r="C28" s="190">
        <v>24413641</v>
      </c>
      <c r="D28" s="191">
        <f t="shared" si="5"/>
        <v>24413641</v>
      </c>
      <c r="E28" s="191">
        <f t="shared" si="5"/>
        <v>24413641</v>
      </c>
      <c r="F28" s="191">
        <f t="shared" si="5"/>
        <v>24413641</v>
      </c>
      <c r="G28" s="191">
        <f t="shared" si="5"/>
        <v>24413641</v>
      </c>
      <c r="H28" s="191">
        <f t="shared" si="5"/>
        <v>24413641</v>
      </c>
      <c r="I28" s="191">
        <f t="shared" si="5"/>
        <v>24413641</v>
      </c>
      <c r="J28" s="191">
        <f t="shared" si="5"/>
        <v>24413641</v>
      </c>
      <c r="K28" s="191">
        <f t="shared" si="5"/>
        <v>24413641</v>
      </c>
      <c r="L28" s="191">
        <f t="shared" si="5"/>
        <v>24413641</v>
      </c>
      <c r="M28" s="191">
        <f t="shared" si="5"/>
        <v>24413641</v>
      </c>
      <c r="N28" s="192">
        <f>M28+1</f>
        <v>24413642</v>
      </c>
      <c r="O28" s="213">
        <f>SUM(C28:N28)</f>
        <v>292963693</v>
      </c>
    </row>
    <row r="29" spans="1:15" ht="31.5" customHeight="1" x14ac:dyDescent="0.2">
      <c r="A29" s="188" t="s">
        <v>47</v>
      </c>
      <c r="B29" s="212" t="s">
        <v>611</v>
      </c>
      <c r="C29" s="190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N29" s="192"/>
      <c r="O29" s="213">
        <f t="shared" si="6"/>
        <v>0</v>
      </c>
    </row>
    <row r="30" spans="1:15" ht="31.5" customHeight="1" thickBot="1" x14ac:dyDescent="0.25">
      <c r="A30" s="214" t="s">
        <v>445</v>
      </c>
      <c r="B30" s="215" t="s">
        <v>56</v>
      </c>
      <c r="C30" s="216">
        <v>9392659</v>
      </c>
      <c r="D30" s="217">
        <f t="shared" si="5"/>
        <v>9392659</v>
      </c>
      <c r="E30" s="217">
        <f t="shared" si="5"/>
        <v>9392659</v>
      </c>
      <c r="F30" s="217">
        <f t="shared" si="5"/>
        <v>9392659</v>
      </c>
      <c r="G30" s="217">
        <f t="shared" si="5"/>
        <v>9392659</v>
      </c>
      <c r="H30" s="217">
        <f t="shared" si="5"/>
        <v>9392659</v>
      </c>
      <c r="I30" s="217">
        <f t="shared" si="5"/>
        <v>9392659</v>
      </c>
      <c r="J30" s="217">
        <f t="shared" si="5"/>
        <v>9392659</v>
      </c>
      <c r="K30" s="217">
        <f t="shared" si="5"/>
        <v>9392659</v>
      </c>
      <c r="L30" s="217">
        <f t="shared" si="5"/>
        <v>9392659</v>
      </c>
      <c r="M30" s="217">
        <f t="shared" si="5"/>
        <v>9392659</v>
      </c>
      <c r="N30" s="200">
        <f>M30+7</f>
        <v>9392666</v>
      </c>
      <c r="O30" s="218">
        <f t="shared" si="6"/>
        <v>112711915</v>
      </c>
    </row>
    <row r="31" spans="1:15" ht="31.5" customHeight="1" thickBot="1" x14ac:dyDescent="0.25">
      <c r="A31" s="1556" t="s">
        <v>504</v>
      </c>
      <c r="B31" s="1556"/>
      <c r="C31" s="219">
        <f t="shared" ref="C31:O31" si="7">SUM(C19:C30)</f>
        <v>123021510</v>
      </c>
      <c r="D31" s="219">
        <f t="shared" si="7"/>
        <v>123021510</v>
      </c>
      <c r="E31" s="219">
        <f t="shared" si="7"/>
        <v>123021510</v>
      </c>
      <c r="F31" s="219">
        <f t="shared" si="7"/>
        <v>123021510</v>
      </c>
      <c r="G31" s="219">
        <f t="shared" si="7"/>
        <v>123021510</v>
      </c>
      <c r="H31" s="219">
        <f t="shared" si="7"/>
        <v>123021510</v>
      </c>
      <c r="I31" s="219">
        <f t="shared" si="7"/>
        <v>123021510</v>
      </c>
      <c r="J31" s="219">
        <f t="shared" si="7"/>
        <v>123021510</v>
      </c>
      <c r="K31" s="219">
        <f t="shared" si="7"/>
        <v>123021510</v>
      </c>
      <c r="L31" s="219">
        <f t="shared" si="7"/>
        <v>123021510</v>
      </c>
      <c r="M31" s="219">
        <f t="shared" si="7"/>
        <v>123021510</v>
      </c>
      <c r="N31" s="219">
        <f t="shared" si="7"/>
        <v>123021575</v>
      </c>
      <c r="O31" s="220">
        <f t="shared" si="7"/>
        <v>1476258185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O1"/>
    <mergeCell ref="A15:B15"/>
    <mergeCell ref="A17:O17"/>
    <mergeCell ref="A31:B31"/>
  </mergeCells>
  <printOptions horizontalCentered="1"/>
  <pageMargins left="0.74803149606299213" right="0.74803149606299213" top="0.98425196850393704" bottom="0.5" header="0.51181102362204722" footer="0.51181102362204722"/>
  <pageSetup paperSize="9" scale="51" firstPageNumber="0" orientation="landscape" horizontalDpi="300" verticalDpi="300" r:id="rId1"/>
  <headerFooter alignWithMargins="0">
    <oddHeader>&amp;L&amp;"Times New Roman,Normál"&amp;14Hegyeshalom Nagyközségi Önkormányzat&amp;C&amp;"Times New Roman,Normál"&amp;14Előirányzat felhasználási terv 2019. év&amp;R&amp;"Arial CE,Normál"&amp;12 11. számú melléklet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1">
    <pageSetUpPr fitToPage="1"/>
  </sheetPr>
  <dimension ref="A1:G59"/>
  <sheetViews>
    <sheetView zoomScaleNormal="100" workbookViewId="0">
      <pane ySplit="2" topLeftCell="A3" activePane="bottomLeft" state="frozen"/>
      <selection activeCell="L36" sqref="L36"/>
      <selection pane="bottomLeft" activeCell="L36" sqref="L36"/>
    </sheetView>
  </sheetViews>
  <sheetFormatPr defaultColWidth="8.5703125" defaultRowHeight="12.75" x14ac:dyDescent="0.2"/>
  <cols>
    <col min="1" max="1" width="43.42578125" style="178" bestFit="1" customWidth="1"/>
    <col min="2" max="2" width="8.140625" style="264" bestFit="1" customWidth="1"/>
    <col min="3" max="3" width="8.85546875" style="264" bestFit="1" customWidth="1"/>
    <col min="4" max="4" width="11.85546875" style="264" bestFit="1" customWidth="1"/>
    <col min="5" max="5" width="19.28515625" style="264" bestFit="1" customWidth="1"/>
    <col min="6" max="6" width="17.7109375" style="264" bestFit="1" customWidth="1"/>
    <col min="7" max="7" width="19.28515625" style="264" bestFit="1" customWidth="1"/>
    <col min="8" max="16384" width="8.5703125" style="178"/>
  </cols>
  <sheetData>
    <row r="1" spans="1:7" ht="23.25" thickBot="1" x14ac:dyDescent="0.35">
      <c r="A1" s="1557" t="s">
        <v>466</v>
      </c>
      <c r="B1" s="1558"/>
      <c r="C1" s="1558"/>
      <c r="D1" s="1558"/>
      <c r="E1" s="1558"/>
      <c r="F1" s="1558"/>
      <c r="G1" s="1559"/>
    </row>
    <row r="2" spans="1:7" ht="18.75" x14ac:dyDescent="0.3">
      <c r="A2" s="225" t="s">
        <v>505</v>
      </c>
      <c r="B2" s="226" t="s">
        <v>506</v>
      </c>
      <c r="C2" s="227" t="s">
        <v>507</v>
      </c>
      <c r="D2" s="227" t="s">
        <v>508</v>
      </c>
      <c r="E2" s="227" t="s">
        <v>509</v>
      </c>
      <c r="F2" s="227" t="s">
        <v>510</v>
      </c>
      <c r="G2" s="228" t="s">
        <v>97</v>
      </c>
    </row>
    <row r="3" spans="1:7" ht="18.75" x14ac:dyDescent="0.3">
      <c r="A3" s="229" t="s">
        <v>511</v>
      </c>
      <c r="B3" s="230">
        <v>123</v>
      </c>
      <c r="C3" s="231">
        <v>220</v>
      </c>
      <c r="D3" s="231">
        <v>365</v>
      </c>
      <c r="E3" s="232">
        <f>B3*C3*D3</f>
        <v>9876900</v>
      </c>
      <c r="F3" s="232">
        <v>1700319</v>
      </c>
      <c r="G3" s="233">
        <f>SUM(E3:F3)</f>
        <v>11577219</v>
      </c>
    </row>
    <row r="4" spans="1:7" ht="18.75" x14ac:dyDescent="0.3">
      <c r="A4" s="229" t="s">
        <v>512</v>
      </c>
      <c r="B4" s="230"/>
      <c r="C4" s="231"/>
      <c r="D4" s="231"/>
      <c r="E4" s="232">
        <f>B4*C4*D4</f>
        <v>0</v>
      </c>
      <c r="F4" s="232"/>
      <c r="G4" s="233">
        <f>E4+F4</f>
        <v>0</v>
      </c>
    </row>
    <row r="5" spans="1:7" ht="18.75" x14ac:dyDescent="0.3">
      <c r="A5" s="229"/>
      <c r="B5" s="230"/>
      <c r="C5" s="231"/>
      <c r="D5" s="231"/>
      <c r="E5" s="232">
        <f>B5*C5*D5</f>
        <v>0</v>
      </c>
      <c r="F5" s="232">
        <f>E5*0.27</f>
        <v>0</v>
      </c>
      <c r="G5" s="233">
        <f>SUM(E5:F5)</f>
        <v>0</v>
      </c>
    </row>
    <row r="6" spans="1:7" ht="18.75" x14ac:dyDescent="0.3">
      <c r="A6" s="234" t="s">
        <v>513</v>
      </c>
      <c r="B6" s="235"/>
      <c r="C6" s="236"/>
      <c r="D6" s="236"/>
      <c r="E6" s="237">
        <f>SUM(E3:E5)</f>
        <v>9876900</v>
      </c>
      <c r="F6" s="237">
        <f>F3+F4</f>
        <v>1700319</v>
      </c>
      <c r="G6" s="238">
        <f>E6+F6</f>
        <v>11577219</v>
      </c>
    </row>
    <row r="7" spans="1:7" ht="18.75" x14ac:dyDescent="0.3">
      <c r="A7" s="229" t="s">
        <v>514</v>
      </c>
      <c r="B7" s="230">
        <v>48</v>
      </c>
      <c r="C7" s="231">
        <v>185</v>
      </c>
      <c r="D7" s="231">
        <v>457</v>
      </c>
      <c r="E7" s="231">
        <f>(B7*C7*D7)</f>
        <v>4058160</v>
      </c>
      <c r="F7" s="231">
        <v>698611</v>
      </c>
      <c r="G7" s="233">
        <f>SUM(E7:F7)</f>
        <v>4756771</v>
      </c>
    </row>
    <row r="8" spans="1:7" ht="18.75" x14ac:dyDescent="0.3">
      <c r="A8" s="229" t="s">
        <v>515</v>
      </c>
      <c r="B8" s="230">
        <v>19</v>
      </c>
      <c r="C8" s="231">
        <v>185</v>
      </c>
      <c r="D8" s="231">
        <v>502</v>
      </c>
      <c r="E8" s="232">
        <f>B8*C8*D8</f>
        <v>1764530</v>
      </c>
      <c r="F8" s="232">
        <v>303764</v>
      </c>
      <c r="G8" s="233">
        <f>SUM(E8:F8)</f>
        <v>2068294</v>
      </c>
    </row>
    <row r="9" spans="1:7" ht="18.75" x14ac:dyDescent="0.3">
      <c r="A9" s="229" t="s">
        <v>516</v>
      </c>
      <c r="B9" s="230">
        <v>22</v>
      </c>
      <c r="C9" s="231">
        <v>185</v>
      </c>
      <c r="D9" s="231">
        <v>244</v>
      </c>
      <c r="E9" s="232">
        <f>B9*C9*D9</f>
        <v>993080</v>
      </c>
      <c r="F9" s="232">
        <v>170959</v>
      </c>
      <c r="G9" s="233">
        <f>E9+F9</f>
        <v>1164039</v>
      </c>
    </row>
    <row r="10" spans="1:7" ht="18.75" x14ac:dyDescent="0.3">
      <c r="A10" s="229" t="s">
        <v>517</v>
      </c>
      <c r="B10" s="230">
        <v>22</v>
      </c>
      <c r="C10" s="231">
        <v>185</v>
      </c>
      <c r="D10" s="231">
        <v>277</v>
      </c>
      <c r="E10" s="232">
        <f>B10*C10*D10</f>
        <v>1127390</v>
      </c>
      <c r="F10" s="232">
        <v>194080</v>
      </c>
      <c r="G10" s="233">
        <f>SUM(E10:F10)</f>
        <v>1321470</v>
      </c>
    </row>
    <row r="11" spans="1:7" ht="18.75" x14ac:dyDescent="0.3">
      <c r="A11" s="229"/>
      <c r="B11" s="230"/>
      <c r="C11" s="231"/>
      <c r="D11" s="231"/>
      <c r="E11" s="232">
        <f>B11*C11*D11</f>
        <v>0</v>
      </c>
      <c r="F11" s="232">
        <f>E11*0.27</f>
        <v>0</v>
      </c>
      <c r="G11" s="233">
        <f>SUM(E11:F11)</f>
        <v>0</v>
      </c>
    </row>
    <row r="12" spans="1:7" ht="18.75" x14ac:dyDescent="0.3">
      <c r="A12" s="234" t="s">
        <v>518</v>
      </c>
      <c r="B12" s="235"/>
      <c r="C12" s="236"/>
      <c r="D12" s="236"/>
      <c r="E12" s="237">
        <f>SUM(E7:E11)</f>
        <v>7943160</v>
      </c>
      <c r="F12" s="237">
        <f>SUM(F7:F11)</f>
        <v>1367414</v>
      </c>
      <c r="G12" s="238">
        <f>E12+F12</f>
        <v>9310574</v>
      </c>
    </row>
    <row r="13" spans="1:7" ht="18.75" x14ac:dyDescent="0.3">
      <c r="A13" s="229"/>
      <c r="B13" s="230"/>
      <c r="C13" s="231"/>
      <c r="D13" s="231"/>
      <c r="E13" s="231"/>
      <c r="F13" s="231"/>
      <c r="G13" s="233">
        <f>SUM(E13:F13)</f>
        <v>0</v>
      </c>
    </row>
    <row r="14" spans="1:7" ht="18.75" x14ac:dyDescent="0.3">
      <c r="A14" s="229" t="s">
        <v>519</v>
      </c>
      <c r="B14" s="230">
        <v>12</v>
      </c>
      <c r="C14" s="231">
        <v>230</v>
      </c>
      <c r="D14" s="231">
        <v>373</v>
      </c>
      <c r="E14" s="232">
        <f>B14*C14*D14</f>
        <v>1029480</v>
      </c>
      <c r="F14" s="232">
        <v>177225</v>
      </c>
      <c r="G14" s="233">
        <f>E14+F14</f>
        <v>1206705</v>
      </c>
    </row>
    <row r="15" spans="1:7" ht="18.75" x14ac:dyDescent="0.3">
      <c r="A15" s="234" t="s">
        <v>520</v>
      </c>
      <c r="B15" s="235">
        <v>12</v>
      </c>
      <c r="C15" s="235">
        <v>230</v>
      </c>
      <c r="D15" s="235">
        <f>SUM(D14)</f>
        <v>373</v>
      </c>
      <c r="E15" s="239">
        <f>SUM(E13:E14)</f>
        <v>1029480</v>
      </c>
      <c r="F15" s="235">
        <v>95323</v>
      </c>
      <c r="G15" s="238">
        <f>SUM(E15:F15)</f>
        <v>1124803</v>
      </c>
    </row>
    <row r="16" spans="1:7" ht="18.75" x14ac:dyDescent="0.3">
      <c r="A16" s="229"/>
      <c r="B16" s="230"/>
      <c r="C16" s="231"/>
      <c r="D16" s="231"/>
      <c r="E16" s="231"/>
      <c r="F16" s="231"/>
      <c r="G16" s="233"/>
    </row>
    <row r="17" spans="1:7" ht="18.75" x14ac:dyDescent="0.3">
      <c r="A17" s="240"/>
      <c r="B17" s="230"/>
      <c r="C17" s="231"/>
      <c r="D17" s="231"/>
      <c r="E17" s="231"/>
      <c r="F17" s="231"/>
      <c r="G17" s="233"/>
    </row>
    <row r="18" spans="1:7" ht="18.75" x14ac:dyDescent="0.3">
      <c r="A18" s="229"/>
      <c r="B18" s="230"/>
      <c r="C18" s="230"/>
      <c r="D18" s="231"/>
      <c r="E18" s="232">
        <f>B18*C18*D18</f>
        <v>0</v>
      </c>
      <c r="F18" s="232">
        <f>E18*0.27</f>
        <v>0</v>
      </c>
      <c r="G18" s="233">
        <f>SUM(E18:F18)</f>
        <v>0</v>
      </c>
    </row>
    <row r="19" spans="1:7" ht="18.75" x14ac:dyDescent="0.3">
      <c r="A19" s="234" t="s">
        <v>521</v>
      </c>
      <c r="B19" s="235">
        <v>10</v>
      </c>
      <c r="C19" s="236">
        <v>220</v>
      </c>
      <c r="D19" s="236">
        <v>290</v>
      </c>
      <c r="E19" s="237">
        <f>B19*C19*D19</f>
        <v>638000</v>
      </c>
      <c r="F19" s="237">
        <v>102080</v>
      </c>
      <c r="G19" s="238">
        <f>E19+F19</f>
        <v>740080</v>
      </c>
    </row>
    <row r="20" spans="1:7" ht="18.75" x14ac:dyDescent="0.3">
      <c r="A20" s="234"/>
      <c r="B20" s="235"/>
      <c r="C20" s="236"/>
      <c r="D20" s="236"/>
      <c r="E20" s="237"/>
      <c r="F20" s="237"/>
      <c r="G20" s="238">
        <f>E20+F20</f>
        <v>0</v>
      </c>
    </row>
    <row r="21" spans="1:7" ht="18.75" x14ac:dyDescent="0.3">
      <c r="A21" s="241" t="s">
        <v>522</v>
      </c>
      <c r="B21" s="242">
        <v>10</v>
      </c>
      <c r="C21" s="243">
        <v>240</v>
      </c>
      <c r="D21" s="243">
        <v>290</v>
      </c>
      <c r="E21" s="244">
        <f>B21*C21*D21</f>
        <v>696000</v>
      </c>
      <c r="F21" s="244">
        <v>111360</v>
      </c>
      <c r="G21" s="245">
        <f>E21+F21</f>
        <v>807360</v>
      </c>
    </row>
    <row r="22" spans="1:7" ht="19.5" thickBot="1" x14ac:dyDescent="0.35">
      <c r="A22" s="246"/>
      <c r="B22" s="247"/>
      <c r="C22" s="248"/>
      <c r="D22" s="248"/>
      <c r="E22" s="249">
        <f>B22*C22*D22</f>
        <v>0</v>
      </c>
      <c r="F22" s="249">
        <f>E22*0.2</f>
        <v>0</v>
      </c>
      <c r="G22" s="250">
        <f>SUM(E22:F22)</f>
        <v>0</v>
      </c>
    </row>
    <row r="23" spans="1:7" s="48" customFormat="1" ht="21.75" thickTop="1" thickBot="1" x14ac:dyDescent="0.35">
      <c r="A23" s="251" t="s">
        <v>612</v>
      </c>
      <c r="B23" s="252"/>
      <c r="C23" s="252"/>
      <c r="D23" s="252"/>
      <c r="E23" s="252">
        <f>E6+E12+E15+E19+E20+E21</f>
        <v>20183540</v>
      </c>
      <c r="F23" s="252">
        <f>F6+F12+F15+F19+F20+F21</f>
        <v>3376496</v>
      </c>
      <c r="G23" s="253">
        <f>G6+G12+G15+G19+G20+G21</f>
        <v>23560036</v>
      </c>
    </row>
    <row r="24" spans="1:7" ht="19.5" thickTop="1" x14ac:dyDescent="0.3">
      <c r="A24" s="254"/>
      <c r="B24" s="255"/>
      <c r="C24" s="256"/>
      <c r="D24" s="256"/>
      <c r="E24" s="256"/>
      <c r="F24" s="256"/>
      <c r="G24" s="257"/>
    </row>
    <row r="25" spans="1:7" ht="18.75" x14ac:dyDescent="0.3">
      <c r="A25" s="240" t="s">
        <v>505</v>
      </c>
      <c r="B25" s="230"/>
      <c r="C25" s="231"/>
      <c r="D25" s="231"/>
      <c r="E25" s="231"/>
      <c r="F25" s="231"/>
      <c r="G25" s="258"/>
    </row>
    <row r="26" spans="1:7" ht="18.75" x14ac:dyDescent="0.3">
      <c r="A26" s="229" t="s">
        <v>511</v>
      </c>
      <c r="B26" s="230">
        <v>48</v>
      </c>
      <c r="C26" s="231">
        <v>220</v>
      </c>
      <c r="D26" s="231">
        <v>365</v>
      </c>
      <c r="E26" s="232">
        <f>B26*C26*D26</f>
        <v>3854400</v>
      </c>
      <c r="F26" s="232">
        <v>1040688</v>
      </c>
      <c r="G26" s="258">
        <f t="shared" ref="G26:G32" si="0">SUM(E26:F26)</f>
        <v>4895088</v>
      </c>
    </row>
    <row r="27" spans="1:7" ht="18.75" x14ac:dyDescent="0.3">
      <c r="A27" s="229" t="s">
        <v>523</v>
      </c>
      <c r="B27" s="230"/>
      <c r="C27" s="231"/>
      <c r="D27" s="231"/>
      <c r="E27" s="232">
        <f>B27*C27*D27</f>
        <v>0</v>
      </c>
      <c r="F27" s="232"/>
      <c r="G27" s="258">
        <f t="shared" si="0"/>
        <v>0</v>
      </c>
    </row>
    <row r="28" spans="1:7" ht="18.75" x14ac:dyDescent="0.3">
      <c r="A28" s="229" t="s">
        <v>524</v>
      </c>
      <c r="B28" s="230"/>
      <c r="C28" s="231"/>
      <c r="D28" s="231"/>
      <c r="E28" s="232">
        <f>B28*C28*D28</f>
        <v>0</v>
      </c>
      <c r="F28" s="232">
        <f>E28*0.27</f>
        <v>0</v>
      </c>
      <c r="G28" s="258">
        <f t="shared" si="0"/>
        <v>0</v>
      </c>
    </row>
    <row r="29" spans="1:7" ht="18.75" x14ac:dyDescent="0.3">
      <c r="A29" s="229" t="s">
        <v>512</v>
      </c>
      <c r="B29" s="230"/>
      <c r="C29" s="231"/>
      <c r="D29" s="231"/>
      <c r="E29" s="232">
        <f>B29*C29*D29</f>
        <v>0</v>
      </c>
      <c r="F29" s="232"/>
      <c r="G29" s="258">
        <f t="shared" si="0"/>
        <v>0</v>
      </c>
    </row>
    <row r="30" spans="1:7" ht="18.75" x14ac:dyDescent="0.3">
      <c r="A30" s="229" t="s">
        <v>525</v>
      </c>
      <c r="B30" s="230"/>
      <c r="C30" s="231"/>
      <c r="D30" s="231"/>
      <c r="E30" s="232"/>
      <c r="F30" s="232">
        <f>E30*0.27</f>
        <v>0</v>
      </c>
      <c r="G30" s="258">
        <f t="shared" si="0"/>
        <v>0</v>
      </c>
    </row>
    <row r="31" spans="1:7" ht="18.75" x14ac:dyDescent="0.3">
      <c r="A31" s="229" t="s">
        <v>526</v>
      </c>
      <c r="B31" s="230">
        <v>75</v>
      </c>
      <c r="C31" s="231">
        <v>220</v>
      </c>
      <c r="D31" s="231">
        <v>365</v>
      </c>
      <c r="E31" s="232"/>
      <c r="F31" s="232">
        <f>E31*0.27</f>
        <v>0</v>
      </c>
      <c r="G31" s="258">
        <f t="shared" si="0"/>
        <v>0</v>
      </c>
    </row>
    <row r="32" spans="1:7" ht="18.75" x14ac:dyDescent="0.3">
      <c r="A32" s="234" t="s">
        <v>527</v>
      </c>
      <c r="B32" s="235"/>
      <c r="C32" s="236"/>
      <c r="D32" s="236"/>
      <c r="E32" s="237">
        <f>SUM(E26:E31)</f>
        <v>3854400</v>
      </c>
      <c r="F32" s="237">
        <f>E32*0.27</f>
        <v>1040688.0000000001</v>
      </c>
      <c r="G32" s="259">
        <f t="shared" si="0"/>
        <v>4895088</v>
      </c>
    </row>
    <row r="33" spans="1:7" ht="18.75" x14ac:dyDescent="0.3">
      <c r="A33" s="234"/>
      <c r="B33" s="235"/>
      <c r="C33" s="236"/>
      <c r="D33" s="236"/>
      <c r="E33" s="237"/>
      <c r="F33" s="237"/>
      <c r="G33" s="259"/>
    </row>
    <row r="34" spans="1:7" ht="18.75" x14ac:dyDescent="0.3">
      <c r="A34" s="229" t="s">
        <v>514</v>
      </c>
      <c r="B34" s="230">
        <v>23</v>
      </c>
      <c r="C34" s="231">
        <v>185</v>
      </c>
      <c r="D34" s="231">
        <v>457</v>
      </c>
      <c r="E34" s="232">
        <f>(B34*C34*D34)</f>
        <v>1944535</v>
      </c>
      <c r="F34" s="232">
        <v>525024</v>
      </c>
      <c r="G34" s="258">
        <f>E34+F34</f>
        <v>2469559</v>
      </c>
    </row>
    <row r="35" spans="1:7" ht="18.75" x14ac:dyDescent="0.3">
      <c r="A35" s="229" t="s">
        <v>528</v>
      </c>
      <c r="B35" s="230">
        <v>12</v>
      </c>
      <c r="C35" s="231">
        <v>185</v>
      </c>
      <c r="D35" s="231">
        <v>228</v>
      </c>
      <c r="E35" s="232">
        <f>B35*C35*D35</f>
        <v>506160</v>
      </c>
      <c r="F35" s="232">
        <v>136663</v>
      </c>
      <c r="G35" s="258">
        <f>SUM(E35:F35)</f>
        <v>642823</v>
      </c>
    </row>
    <row r="36" spans="1:7" ht="18.75" x14ac:dyDescent="0.3">
      <c r="A36" s="229" t="s">
        <v>529</v>
      </c>
      <c r="B36" s="230"/>
      <c r="C36" s="231">
        <v>186</v>
      </c>
      <c r="D36" s="231">
        <v>76</v>
      </c>
      <c r="E36" s="232">
        <f>(B36*C36*D36)</f>
        <v>0</v>
      </c>
      <c r="F36" s="232">
        <f t="shared" ref="F36:F44" si="1">E36*0.27</f>
        <v>0</v>
      </c>
      <c r="G36" s="258">
        <f>SUM(E36+F36)</f>
        <v>0</v>
      </c>
    </row>
    <row r="37" spans="1:7" ht="18.75" x14ac:dyDescent="0.3">
      <c r="A37" s="229" t="s">
        <v>530</v>
      </c>
      <c r="B37" s="230">
        <v>13</v>
      </c>
      <c r="C37" s="231">
        <v>185</v>
      </c>
      <c r="D37" s="231">
        <v>457</v>
      </c>
      <c r="E37" s="232"/>
      <c r="F37" s="232">
        <f t="shared" si="1"/>
        <v>0</v>
      </c>
      <c r="G37" s="258">
        <f>SUM(E37:F37)</f>
        <v>0</v>
      </c>
    </row>
    <row r="38" spans="1:7" ht="18.75" x14ac:dyDescent="0.3">
      <c r="A38" s="229" t="s">
        <v>515</v>
      </c>
      <c r="B38" s="230">
        <v>4</v>
      </c>
      <c r="C38" s="231">
        <v>185</v>
      </c>
      <c r="D38" s="231">
        <v>502</v>
      </c>
      <c r="E38" s="232">
        <f>B38*C38*D38</f>
        <v>371480</v>
      </c>
      <c r="F38" s="232">
        <v>100300</v>
      </c>
      <c r="G38" s="258">
        <f>E38+F38</f>
        <v>471780</v>
      </c>
    </row>
    <row r="39" spans="1:7" ht="18.75" x14ac:dyDescent="0.3">
      <c r="A39" s="229" t="s">
        <v>531</v>
      </c>
      <c r="B39" s="230">
        <v>6</v>
      </c>
      <c r="C39" s="231">
        <v>185</v>
      </c>
      <c r="D39" s="231">
        <v>251</v>
      </c>
      <c r="E39" s="232">
        <f>B39*C39*D39</f>
        <v>278610</v>
      </c>
      <c r="F39" s="232">
        <v>75225</v>
      </c>
      <c r="G39" s="258">
        <f>SUM(E39:F39)</f>
        <v>353835</v>
      </c>
    </row>
    <row r="40" spans="1:7" ht="18.75" x14ac:dyDescent="0.3">
      <c r="A40" s="229" t="s">
        <v>532</v>
      </c>
      <c r="B40" s="230"/>
      <c r="C40" s="231">
        <v>185</v>
      </c>
      <c r="D40" s="231">
        <v>87</v>
      </c>
      <c r="E40" s="232">
        <f>(B40*C40*D40)</f>
        <v>0</v>
      </c>
      <c r="F40" s="232">
        <f t="shared" si="1"/>
        <v>0</v>
      </c>
      <c r="G40" s="258">
        <f>SUM(E40:F40)</f>
        <v>0</v>
      </c>
    </row>
    <row r="41" spans="1:7" ht="18.75" x14ac:dyDescent="0.3">
      <c r="A41" s="229" t="s">
        <v>533</v>
      </c>
      <c r="B41" s="230">
        <v>9</v>
      </c>
      <c r="C41" s="231">
        <v>185</v>
      </c>
      <c r="D41" s="231">
        <v>502</v>
      </c>
      <c r="E41" s="232"/>
      <c r="F41" s="232">
        <f t="shared" si="1"/>
        <v>0</v>
      </c>
      <c r="G41" s="258">
        <f>SUM(E41:F41)</f>
        <v>0</v>
      </c>
    </row>
    <row r="42" spans="1:7" ht="18.75" x14ac:dyDescent="0.3">
      <c r="A42" s="229" t="s">
        <v>534</v>
      </c>
      <c r="B42" s="230">
        <v>14</v>
      </c>
      <c r="C42" s="231">
        <v>185</v>
      </c>
      <c r="D42" s="231">
        <v>244</v>
      </c>
      <c r="E42" s="232">
        <f>B42*C42*D42</f>
        <v>631960</v>
      </c>
      <c r="F42" s="232">
        <v>170629</v>
      </c>
      <c r="G42" s="258">
        <f>E42+F42</f>
        <v>802589</v>
      </c>
    </row>
    <row r="43" spans="1:7" ht="18.75" x14ac:dyDescent="0.3">
      <c r="A43" s="229" t="s">
        <v>535</v>
      </c>
      <c r="B43" s="230">
        <v>6</v>
      </c>
      <c r="C43" s="231">
        <v>185</v>
      </c>
      <c r="D43" s="231">
        <v>122</v>
      </c>
      <c r="E43" s="232">
        <f>B43*C43*D43</f>
        <v>135420</v>
      </c>
      <c r="F43" s="232">
        <f t="shared" si="1"/>
        <v>36563.4</v>
      </c>
      <c r="G43" s="258">
        <f>SUM(E43:F43)</f>
        <v>171983.4</v>
      </c>
    </row>
    <row r="44" spans="1:7" ht="18.75" x14ac:dyDescent="0.3">
      <c r="A44" s="229" t="s">
        <v>536</v>
      </c>
      <c r="B44" s="230">
        <v>2</v>
      </c>
      <c r="C44" s="231">
        <v>185</v>
      </c>
      <c r="D44" s="231">
        <v>244</v>
      </c>
      <c r="E44" s="232"/>
      <c r="F44" s="232">
        <f t="shared" si="1"/>
        <v>0</v>
      </c>
      <c r="G44" s="258">
        <f>SUM(E44:F44)</f>
        <v>0</v>
      </c>
    </row>
    <row r="45" spans="1:7" ht="18.75" x14ac:dyDescent="0.3">
      <c r="A45" s="229" t="s">
        <v>537</v>
      </c>
      <c r="B45" s="230">
        <v>11</v>
      </c>
      <c r="C45" s="231">
        <v>185</v>
      </c>
      <c r="D45" s="231">
        <v>277</v>
      </c>
      <c r="E45" s="232">
        <f>B45*C45*D45</f>
        <v>563695</v>
      </c>
      <c r="F45" s="232">
        <v>152198</v>
      </c>
      <c r="G45" s="258">
        <f>SUM(E45:F45)</f>
        <v>715893</v>
      </c>
    </row>
    <row r="46" spans="1:7" ht="18.75" x14ac:dyDescent="0.3">
      <c r="A46" s="229" t="s">
        <v>538</v>
      </c>
      <c r="B46" s="230">
        <v>10</v>
      </c>
      <c r="C46" s="231">
        <v>185</v>
      </c>
      <c r="D46" s="231">
        <v>139</v>
      </c>
      <c r="E46" s="232">
        <f>(B46*C46*D46)</f>
        <v>257150</v>
      </c>
      <c r="F46" s="232">
        <v>69430</v>
      </c>
      <c r="G46" s="258">
        <f>SUM(E46:F46)</f>
        <v>326580</v>
      </c>
    </row>
    <row r="47" spans="1:7" ht="18.75" x14ac:dyDescent="0.3">
      <c r="A47" s="229" t="s">
        <v>539</v>
      </c>
      <c r="B47" s="230">
        <v>1</v>
      </c>
      <c r="C47" s="231">
        <v>185</v>
      </c>
      <c r="D47" s="231">
        <v>277</v>
      </c>
      <c r="E47" s="231"/>
      <c r="F47" s="231"/>
      <c r="G47" s="258"/>
    </row>
    <row r="48" spans="1:7" ht="18.75" x14ac:dyDescent="0.3">
      <c r="A48" s="234" t="s">
        <v>540</v>
      </c>
      <c r="B48" s="235"/>
      <c r="C48" s="236"/>
      <c r="D48" s="236"/>
      <c r="E48" s="260">
        <f>SUM(E34:E47)</f>
        <v>4689010</v>
      </c>
      <c r="F48" s="237">
        <f>SUM(F34:F47)</f>
        <v>1266032.3999999999</v>
      </c>
      <c r="G48" s="259">
        <f t="shared" ref="G48:G53" si="2">SUM(E48:F48)</f>
        <v>5955042.4000000004</v>
      </c>
    </row>
    <row r="49" spans="1:7" ht="18.75" x14ac:dyDescent="0.3">
      <c r="A49" s="234"/>
      <c r="B49" s="235"/>
      <c r="C49" s="235"/>
      <c r="D49" s="235"/>
      <c r="E49" s="239"/>
      <c r="F49" s="239"/>
      <c r="G49" s="259">
        <f t="shared" si="2"/>
        <v>0</v>
      </c>
    </row>
    <row r="50" spans="1:7" ht="18.75" x14ac:dyDescent="0.3">
      <c r="A50" s="229" t="s">
        <v>541</v>
      </c>
      <c r="B50" s="230">
        <v>9</v>
      </c>
      <c r="C50" s="231">
        <v>230</v>
      </c>
      <c r="D50" s="231">
        <v>373</v>
      </c>
      <c r="E50" s="231">
        <f>(B50*D50*C50)</f>
        <v>772110</v>
      </c>
      <c r="F50" s="231">
        <v>208470</v>
      </c>
      <c r="G50" s="258">
        <f t="shared" si="2"/>
        <v>980580</v>
      </c>
    </row>
    <row r="51" spans="1:7" ht="18.75" x14ac:dyDescent="0.3">
      <c r="A51" s="229" t="s">
        <v>542</v>
      </c>
      <c r="B51" s="230"/>
      <c r="C51" s="231">
        <v>235</v>
      </c>
      <c r="D51" s="231">
        <v>122</v>
      </c>
      <c r="E51" s="232">
        <f>(B51*C51*D51)</f>
        <v>0</v>
      </c>
      <c r="F51" s="232">
        <f>E51*0.27</f>
        <v>0</v>
      </c>
      <c r="G51" s="258">
        <f t="shared" si="2"/>
        <v>0</v>
      </c>
    </row>
    <row r="52" spans="1:7" ht="18.75" x14ac:dyDescent="0.3">
      <c r="A52" s="229" t="s">
        <v>543</v>
      </c>
      <c r="B52" s="230">
        <v>3</v>
      </c>
      <c r="C52" s="231">
        <v>230</v>
      </c>
      <c r="D52" s="231">
        <v>373</v>
      </c>
      <c r="E52" s="232" t="s">
        <v>90</v>
      </c>
      <c r="F52" s="232" t="s">
        <v>90</v>
      </c>
      <c r="G52" s="258">
        <f t="shared" si="2"/>
        <v>0</v>
      </c>
    </row>
    <row r="53" spans="1:7" ht="18.75" x14ac:dyDescent="0.3">
      <c r="A53" s="234" t="s">
        <v>544</v>
      </c>
      <c r="B53" s="235">
        <f>SUM(B50:B52)</f>
        <v>12</v>
      </c>
      <c r="C53" s="236"/>
      <c r="D53" s="236"/>
      <c r="E53" s="237">
        <f>SUM(E50:E52)</f>
        <v>772110</v>
      </c>
      <c r="F53" s="237">
        <f>E53*0.27</f>
        <v>208469.7</v>
      </c>
      <c r="G53" s="259">
        <f t="shared" si="2"/>
        <v>980579.7</v>
      </c>
    </row>
    <row r="54" spans="1:7" ht="18.75" x14ac:dyDescent="0.3">
      <c r="A54" s="234"/>
      <c r="B54" s="235"/>
      <c r="C54" s="236"/>
      <c r="D54" s="236"/>
      <c r="E54" s="237">
        <f>SUM(E49)</f>
        <v>0</v>
      </c>
      <c r="F54" s="237"/>
      <c r="G54" s="259"/>
    </row>
    <row r="55" spans="1:7" ht="18.75" x14ac:dyDescent="0.3">
      <c r="A55" s="234" t="s">
        <v>521</v>
      </c>
      <c r="B55" s="235">
        <v>10</v>
      </c>
      <c r="C55" s="236">
        <v>220</v>
      </c>
      <c r="D55" s="236">
        <v>512</v>
      </c>
      <c r="E55" s="237">
        <f>(B55*C55*D55)</f>
        <v>1126400</v>
      </c>
      <c r="F55" s="237">
        <f>E55*0.27</f>
        <v>304128</v>
      </c>
      <c r="G55" s="259">
        <f>SUM(E55:F55)</f>
        <v>1430528</v>
      </c>
    </row>
    <row r="56" spans="1:7" ht="18.75" x14ac:dyDescent="0.3">
      <c r="A56" s="234"/>
      <c r="B56" s="235"/>
      <c r="C56" s="236"/>
      <c r="D56" s="236"/>
      <c r="E56" s="237"/>
      <c r="F56" s="237"/>
      <c r="G56" s="259"/>
    </row>
    <row r="57" spans="1:7" ht="18.75" x14ac:dyDescent="0.3">
      <c r="A57" s="246" t="s">
        <v>522</v>
      </c>
      <c r="B57" s="247">
        <v>10</v>
      </c>
      <c r="C57" s="248">
        <v>240</v>
      </c>
      <c r="D57" s="248">
        <v>827</v>
      </c>
      <c r="E57" s="249">
        <f>B57*C57*D57</f>
        <v>1984800</v>
      </c>
      <c r="F57" s="249">
        <v>535896</v>
      </c>
      <c r="G57" s="261">
        <f>E57+F57</f>
        <v>2520696</v>
      </c>
    </row>
    <row r="58" spans="1:7" ht="19.5" thickBot="1" x14ac:dyDescent="0.35">
      <c r="A58" s="246"/>
      <c r="B58" s="247"/>
      <c r="C58" s="248"/>
      <c r="D58" s="248"/>
      <c r="E58" s="249"/>
      <c r="F58" s="249"/>
      <c r="G58" s="261"/>
    </row>
    <row r="59" spans="1:7" s="48" customFormat="1" ht="21.75" thickTop="1" thickBot="1" x14ac:dyDescent="0.35">
      <c r="A59" s="1560" t="s">
        <v>579</v>
      </c>
      <c r="B59" s="1561"/>
      <c r="C59" s="1561"/>
      <c r="D59" s="1562"/>
      <c r="E59" s="262">
        <f>E32+E48+E53+E55+E57</f>
        <v>12426720</v>
      </c>
      <c r="F59" s="262">
        <f>F32+F48+F53+F55+F57</f>
        <v>3355214.1</v>
      </c>
      <c r="G59" s="263">
        <f>G32+G48+G53+G55+G57</f>
        <v>15781934.1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G1"/>
    <mergeCell ref="A59:D59"/>
  </mergeCells>
  <printOptions horizontalCentered="1"/>
  <pageMargins left="0.74803149606299213" right="0.74803149606299213" top="0.98425196850393704" bottom="1.03" header="0.51181102362204722" footer="0.51181102362204722"/>
  <pageSetup paperSize="9" scale="61" firstPageNumber="0" orientation="portrait" horizontalDpi="300" verticalDpi="300" r:id="rId1"/>
  <headerFooter alignWithMargins="0">
    <oddHeader>&amp;L&amp;"Times New Roman,Normál"&amp;14Hegyeshalom Nagyközségi Önkormányzat&amp;C&amp;"Times New Roman,Normál"&amp;14Élelmezési  kiadások és bevételek 2019. évi terv &amp;R&amp;"Times New Roman,Normál"&amp;12 12. mellékletAdatok: Ft-ban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2">
    <pageSetUpPr fitToPage="1"/>
  </sheetPr>
  <dimension ref="A1:C13"/>
  <sheetViews>
    <sheetView zoomScaleNormal="100" workbookViewId="0">
      <selection activeCell="C10" sqref="C10"/>
    </sheetView>
  </sheetViews>
  <sheetFormatPr defaultColWidth="8.5703125" defaultRowHeight="12.75" x14ac:dyDescent="0.2"/>
  <cols>
    <col min="1" max="1" width="9.28515625" style="178" bestFit="1" customWidth="1"/>
    <col min="2" max="2" width="32.42578125" style="178" customWidth="1"/>
    <col min="3" max="3" width="43.5703125" style="178" customWidth="1"/>
    <col min="4" max="16384" width="8.5703125" style="178"/>
  </cols>
  <sheetData>
    <row r="1" spans="1:3" ht="18.75" x14ac:dyDescent="0.2">
      <c r="A1" s="1563" t="s">
        <v>545</v>
      </c>
      <c r="B1" s="1563"/>
      <c r="C1" s="1563"/>
    </row>
    <row r="2" spans="1:3" ht="15.75" x14ac:dyDescent="0.2">
      <c r="A2" s="1564" t="s">
        <v>546</v>
      </c>
      <c r="B2" s="1564"/>
      <c r="C2" s="1564"/>
    </row>
    <row r="3" spans="1:3" x14ac:dyDescent="0.2">
      <c r="A3" s="265"/>
      <c r="B3" s="265"/>
      <c r="C3" s="265"/>
    </row>
    <row r="7" spans="1:3" ht="13.5" thickBot="1" x14ac:dyDescent="0.25">
      <c r="C7" s="266" t="s">
        <v>547</v>
      </c>
    </row>
    <row r="8" spans="1:3" s="59" customFormat="1" ht="48" thickBot="1" x14ac:dyDescent="0.25">
      <c r="A8" s="267" t="s">
        <v>613</v>
      </c>
      <c r="B8" s="179" t="s">
        <v>548</v>
      </c>
      <c r="C8" s="179" t="s">
        <v>630</v>
      </c>
    </row>
    <row r="9" spans="1:3" ht="15.75" x14ac:dyDescent="0.25">
      <c r="A9" s="268" t="s">
        <v>549</v>
      </c>
      <c r="B9" s="269" t="s">
        <v>550</v>
      </c>
      <c r="C9" s="270"/>
    </row>
    <row r="10" spans="1:3" ht="15.75" x14ac:dyDescent="0.25">
      <c r="A10" s="271" t="s">
        <v>551</v>
      </c>
      <c r="B10" s="272" t="s">
        <v>552</v>
      </c>
      <c r="C10" s="273">
        <v>181434352</v>
      </c>
    </row>
    <row r="11" spans="1:3" ht="15.75" x14ac:dyDescent="0.25">
      <c r="A11" s="271" t="s">
        <v>553</v>
      </c>
      <c r="B11" s="272" t="s">
        <v>554</v>
      </c>
      <c r="C11" s="273">
        <v>347054480</v>
      </c>
    </row>
    <row r="12" spans="1:3" ht="15.75" x14ac:dyDescent="0.25">
      <c r="A12" s="274" t="s">
        <v>555</v>
      </c>
      <c r="B12" s="272" t="s">
        <v>556</v>
      </c>
      <c r="C12" s="273">
        <v>130412579</v>
      </c>
    </row>
    <row r="13" spans="1:3" ht="16.5" thickBot="1" x14ac:dyDescent="0.3">
      <c r="A13" s="275" t="s">
        <v>557</v>
      </c>
      <c r="B13" s="276" t="s">
        <v>558</v>
      </c>
      <c r="C13" s="277">
        <v>5975005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C1"/>
    <mergeCell ref="A2:C2"/>
  </mergeCells>
  <printOptions horizontalCentered="1"/>
  <pageMargins left="0.70866141732283472" right="0.70866141732283472" top="0.74803149606299213" bottom="0.74803149606299213" header="0.51181102362204722" footer="0.51181102362204722"/>
  <pageSetup paperSize="9" firstPageNumber="0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13">
    <pageSetUpPr fitToPage="1"/>
  </sheetPr>
  <dimension ref="A1:E10"/>
  <sheetViews>
    <sheetView zoomScaleNormal="100" workbookViewId="0">
      <selection activeCell="L36" sqref="L36"/>
    </sheetView>
  </sheetViews>
  <sheetFormatPr defaultColWidth="8.5703125" defaultRowHeight="15.75" x14ac:dyDescent="0.2"/>
  <cols>
    <col min="1" max="1" width="27.7109375" style="36" bestFit="1" customWidth="1"/>
    <col min="2" max="5" width="13.85546875" style="36" customWidth="1"/>
    <col min="6" max="16384" width="8.5703125" style="36"/>
  </cols>
  <sheetData>
    <row r="1" spans="1:5" x14ac:dyDescent="0.2">
      <c r="A1" s="278" t="s">
        <v>559</v>
      </c>
      <c r="B1" s="279"/>
      <c r="C1" s="279"/>
      <c r="D1" s="279"/>
      <c r="E1" s="279"/>
    </row>
    <row r="2" spans="1:5" ht="16.5" thickBot="1" x14ac:dyDescent="0.25">
      <c r="A2" s="279"/>
      <c r="B2" s="279"/>
      <c r="C2" s="279"/>
      <c r="D2" s="1565" t="s">
        <v>560</v>
      </c>
      <c r="E2" s="1565"/>
    </row>
    <row r="3" spans="1:5" ht="16.5" thickBot="1" x14ac:dyDescent="0.25">
      <c r="A3" s="1566"/>
      <c r="B3" s="1567" t="s">
        <v>561</v>
      </c>
      <c r="C3" s="1567"/>
      <c r="D3" s="1567"/>
      <c r="E3" s="1567"/>
    </row>
    <row r="4" spans="1:5" ht="16.5" thickBot="1" x14ac:dyDescent="0.25">
      <c r="A4" s="1566"/>
      <c r="B4" s="1568" t="s">
        <v>554</v>
      </c>
      <c r="C4" s="1568"/>
      <c r="D4" s="1568"/>
      <c r="E4" s="1568"/>
    </row>
    <row r="5" spans="1:5" ht="32.25" thickBot="1" x14ac:dyDescent="0.25">
      <c r="A5" s="1566"/>
      <c r="B5" s="280" t="s">
        <v>614</v>
      </c>
      <c r="C5" s="281" t="s">
        <v>615</v>
      </c>
      <c r="D5" s="282" t="s">
        <v>616</v>
      </c>
      <c r="E5" s="283" t="s">
        <v>617</v>
      </c>
    </row>
    <row r="6" spans="1:5" x14ac:dyDescent="0.2">
      <c r="A6" s="284" t="s">
        <v>552</v>
      </c>
      <c r="B6" s="285"/>
      <c r="C6" s="285"/>
      <c r="D6" s="286">
        <v>30</v>
      </c>
      <c r="E6" s="287">
        <f>SUM(B6:D6)</f>
        <v>30</v>
      </c>
    </row>
    <row r="7" spans="1:5" x14ac:dyDescent="0.2">
      <c r="A7" s="288" t="s">
        <v>556</v>
      </c>
      <c r="B7" s="289"/>
      <c r="C7" s="289">
        <v>21</v>
      </c>
      <c r="D7" s="290"/>
      <c r="E7" s="291">
        <f>SUM(B7:D7)</f>
        <v>21</v>
      </c>
    </row>
    <row r="8" spans="1:5" x14ac:dyDescent="0.2">
      <c r="A8" s="288" t="s">
        <v>554</v>
      </c>
      <c r="B8" s="289">
        <v>8</v>
      </c>
      <c r="C8" s="289">
        <v>1</v>
      </c>
      <c r="D8" s="290">
        <v>5</v>
      </c>
      <c r="E8" s="291">
        <f>SUM(B8:D8)</f>
        <v>14</v>
      </c>
    </row>
    <row r="9" spans="1:5" ht="16.5" thickBot="1" x14ac:dyDescent="0.25">
      <c r="A9" s="292" t="s">
        <v>558</v>
      </c>
      <c r="B9" s="293"/>
      <c r="C9" s="293"/>
      <c r="D9" s="294">
        <v>1</v>
      </c>
      <c r="E9" s="295">
        <f>SUM(B9:D9)</f>
        <v>1</v>
      </c>
    </row>
    <row r="10" spans="1:5" ht="19.5" thickBot="1" x14ac:dyDescent="0.25">
      <c r="A10" s="296" t="s">
        <v>488</v>
      </c>
      <c r="B10" s="296">
        <f>SUM(B6:B9)</f>
        <v>8</v>
      </c>
      <c r="C10" s="296">
        <f>SUM(C6:C9)</f>
        <v>22</v>
      </c>
      <c r="D10" s="297">
        <f>SUM(D6:D9)</f>
        <v>36</v>
      </c>
      <c r="E10" s="298">
        <f>SUM(E6:E9)</f>
        <v>66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D2:E2"/>
    <mergeCell ref="A3:A5"/>
    <mergeCell ref="B3:E3"/>
    <mergeCell ref="B4:E4"/>
  </mergeCells>
  <printOptions horizontalCentered="1"/>
  <pageMargins left="0.70866141732283472" right="0.70866141732283472" top="1.27" bottom="0.74803149606299213" header="0.47" footer="0.51181102362204722"/>
  <pageSetup paperSize="9" firstPageNumber="0" orientation="portrait" horizontalDpi="300" verticalDpi="300" r:id="rId1"/>
  <headerFooter alignWithMargins="0">
    <oddHeader>&amp;C&amp;"Arial CE,Normál"Hegyeshalom Nagyközségi Önkormányzat
2019. év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43"/>
  <sheetViews>
    <sheetView zoomScaleNormal="100" workbookViewId="0">
      <selection activeCell="L36" sqref="L36"/>
    </sheetView>
  </sheetViews>
  <sheetFormatPr defaultColWidth="8.5703125" defaultRowHeight="12.75" x14ac:dyDescent="0.2"/>
  <cols>
    <col min="1" max="1" width="31.7109375" customWidth="1"/>
    <col min="2" max="2" width="13.140625" customWidth="1"/>
    <col min="3" max="3" width="12.42578125" customWidth="1"/>
    <col min="4" max="4" width="12.7109375" customWidth="1"/>
    <col min="5" max="5" width="12.5703125" customWidth="1"/>
  </cols>
  <sheetData>
    <row r="1" spans="1:6" x14ac:dyDescent="0.2">
      <c r="A1" s="1569" t="s">
        <v>618</v>
      </c>
      <c r="B1" s="1569"/>
      <c r="C1" s="1569"/>
      <c r="D1" s="1569"/>
      <c r="E1" s="1569"/>
      <c r="F1" s="1569"/>
    </row>
    <row r="2" spans="1:6" x14ac:dyDescent="0.2">
      <c r="A2" s="1569" t="s">
        <v>562</v>
      </c>
      <c r="B2" s="1569"/>
      <c r="C2" s="1569"/>
      <c r="D2" s="1569"/>
      <c r="E2" s="1569"/>
      <c r="F2" s="1569"/>
    </row>
    <row r="3" spans="1:6" x14ac:dyDescent="0.2">
      <c r="E3" s="139" t="s">
        <v>563</v>
      </c>
      <c r="F3" s="139"/>
    </row>
    <row r="4" spans="1:6" ht="13.5" thickBot="1" x14ac:dyDescent="0.25">
      <c r="E4" s="140" t="s">
        <v>564</v>
      </c>
      <c r="F4" s="139"/>
    </row>
    <row r="5" spans="1:6" ht="13.5" thickBot="1" x14ac:dyDescent="0.25">
      <c r="A5" s="141"/>
      <c r="B5" s="136">
        <v>2020</v>
      </c>
      <c r="C5" s="136">
        <v>2021</v>
      </c>
      <c r="D5" s="136">
        <v>2022</v>
      </c>
      <c r="E5" s="136">
        <v>2023</v>
      </c>
    </row>
    <row r="6" spans="1:6" x14ac:dyDescent="0.2">
      <c r="A6" s="137" t="s">
        <v>565</v>
      </c>
      <c r="B6" s="142">
        <v>85590094</v>
      </c>
      <c r="C6" s="142">
        <v>70000000</v>
      </c>
      <c r="D6" s="142">
        <v>70000000</v>
      </c>
      <c r="E6" s="142">
        <v>70000000</v>
      </c>
    </row>
    <row r="7" spans="1:6" x14ac:dyDescent="0.2">
      <c r="A7" s="138" t="s">
        <v>566</v>
      </c>
      <c r="B7" s="143">
        <v>24235212</v>
      </c>
      <c r="C7" s="143">
        <v>25000000</v>
      </c>
      <c r="D7" s="143">
        <v>25000000</v>
      </c>
      <c r="E7" s="143">
        <v>25000000</v>
      </c>
    </row>
    <row r="8" spans="1:6" x14ac:dyDescent="0.2">
      <c r="A8" s="138" t="s">
        <v>567</v>
      </c>
      <c r="B8" s="143">
        <v>18192000</v>
      </c>
      <c r="C8" s="143">
        <v>15000000</v>
      </c>
      <c r="D8" s="143">
        <v>15000000</v>
      </c>
      <c r="E8" s="143">
        <v>15000000</v>
      </c>
    </row>
    <row r="9" spans="1:6" x14ac:dyDescent="0.2">
      <c r="A9" s="138" t="s">
        <v>490</v>
      </c>
      <c r="B9" s="143">
        <v>191459879</v>
      </c>
      <c r="C9" s="143">
        <v>206200000</v>
      </c>
      <c r="D9" s="143">
        <v>206200000</v>
      </c>
      <c r="E9" s="143">
        <v>206200000</v>
      </c>
    </row>
    <row r="10" spans="1:6" ht="13.5" thickBot="1" x14ac:dyDescent="0.25">
      <c r="A10" s="144"/>
      <c r="B10" s="145">
        <v>0</v>
      </c>
      <c r="C10" s="145"/>
      <c r="D10" s="145"/>
      <c r="E10" s="145"/>
    </row>
    <row r="11" spans="1:6" ht="13.5" thickBot="1" x14ac:dyDescent="0.25">
      <c r="A11" s="141" t="s">
        <v>568</v>
      </c>
      <c r="B11" s="146">
        <f>SUM(B6:B10)</f>
        <v>319477185</v>
      </c>
      <c r="C11" s="146">
        <f>SUM(C6:C10)</f>
        <v>316200000</v>
      </c>
      <c r="D11" s="146">
        <f>SUM(D6:D10)</f>
        <v>316200000</v>
      </c>
      <c r="E11" s="146">
        <f>SUM(E6:E10)</f>
        <v>316200000</v>
      </c>
    </row>
    <row r="12" spans="1:6" x14ac:dyDescent="0.2">
      <c r="A12" s="137" t="s">
        <v>569</v>
      </c>
      <c r="B12" s="142">
        <v>100000000</v>
      </c>
      <c r="C12" s="142">
        <v>70000000</v>
      </c>
      <c r="D12" s="142">
        <v>80000000</v>
      </c>
      <c r="E12" s="142">
        <v>80000000</v>
      </c>
    </row>
    <row r="13" spans="1:6" x14ac:dyDescent="0.2">
      <c r="A13" s="138"/>
      <c r="B13" s="143"/>
      <c r="C13" s="143"/>
      <c r="D13" s="143"/>
      <c r="E13" s="143"/>
    </row>
    <row r="14" spans="1:6" x14ac:dyDescent="0.2">
      <c r="A14" s="138" t="s">
        <v>284</v>
      </c>
      <c r="B14" s="143"/>
      <c r="C14" s="143"/>
      <c r="D14" s="143"/>
      <c r="E14" s="143"/>
    </row>
    <row r="15" spans="1:6" ht="13.5" thickBot="1" x14ac:dyDescent="0.25">
      <c r="A15" s="147" t="s">
        <v>570</v>
      </c>
      <c r="B15" s="148">
        <v>60000000</v>
      </c>
      <c r="C15" s="148"/>
      <c r="D15" s="148"/>
      <c r="E15" s="148"/>
    </row>
    <row r="16" spans="1:6" ht="13.5" thickBot="1" x14ac:dyDescent="0.25">
      <c r="A16" s="141" t="s">
        <v>571</v>
      </c>
      <c r="B16" s="146">
        <f>SUM(B12:B15)</f>
        <v>160000000</v>
      </c>
      <c r="C16" s="146">
        <f>SUM(C12:C15)</f>
        <v>70000000</v>
      </c>
      <c r="D16" s="146">
        <f>SUM(D12:D15)</f>
        <v>80000000</v>
      </c>
      <c r="E16" s="146">
        <f>SUM(E12:E15)</f>
        <v>80000000</v>
      </c>
    </row>
    <row r="17" spans="1:5" x14ac:dyDescent="0.2">
      <c r="A17" s="137" t="s">
        <v>572</v>
      </c>
      <c r="B17" s="142">
        <v>411000000</v>
      </c>
      <c r="C17" s="142">
        <v>413000000</v>
      </c>
      <c r="D17" s="142">
        <v>414000000</v>
      </c>
      <c r="E17" s="142">
        <v>413000000</v>
      </c>
    </row>
    <row r="18" spans="1:5" x14ac:dyDescent="0.2">
      <c r="A18" s="138" t="s">
        <v>573</v>
      </c>
      <c r="B18" s="143">
        <v>280000000</v>
      </c>
      <c r="C18" s="143">
        <v>280000000</v>
      </c>
      <c r="D18" s="143">
        <v>280000000</v>
      </c>
      <c r="E18" s="143">
        <v>280000000</v>
      </c>
    </row>
    <row r="19" spans="1:5" x14ac:dyDescent="0.2">
      <c r="A19" s="138" t="s">
        <v>574</v>
      </c>
      <c r="B19" s="143">
        <v>28000000</v>
      </c>
      <c r="C19" s="143">
        <v>28000000</v>
      </c>
      <c r="D19" s="143">
        <v>28000000</v>
      </c>
      <c r="E19" s="143">
        <v>28000000</v>
      </c>
    </row>
    <row r="20" spans="1:5" x14ac:dyDescent="0.2">
      <c r="A20" s="138" t="s">
        <v>575</v>
      </c>
      <c r="B20" s="143">
        <v>22000000</v>
      </c>
      <c r="C20" s="143">
        <v>22000000</v>
      </c>
      <c r="D20" s="143">
        <v>22000000</v>
      </c>
      <c r="E20" s="143">
        <v>22000000</v>
      </c>
    </row>
    <row r="21" spans="1:5" x14ac:dyDescent="0.2">
      <c r="A21" s="147" t="s">
        <v>576</v>
      </c>
      <c r="B21" s="148">
        <v>65000000</v>
      </c>
      <c r="C21" s="148">
        <v>67000000</v>
      </c>
      <c r="D21" s="148">
        <v>68000000</v>
      </c>
      <c r="E21" s="148">
        <v>67000000</v>
      </c>
    </row>
    <row r="22" spans="1:5" x14ac:dyDescent="0.2">
      <c r="A22" s="147" t="s">
        <v>494</v>
      </c>
      <c r="B22" s="148">
        <v>8000000</v>
      </c>
      <c r="C22" s="148">
        <v>8000000</v>
      </c>
      <c r="D22" s="148">
        <v>8000000</v>
      </c>
      <c r="E22" s="148">
        <v>8000000</v>
      </c>
    </row>
    <row r="23" spans="1:5" x14ac:dyDescent="0.2">
      <c r="A23" s="147" t="s">
        <v>577</v>
      </c>
      <c r="B23" s="148">
        <v>8000000</v>
      </c>
      <c r="C23" s="148">
        <v>8000000</v>
      </c>
      <c r="D23" s="148">
        <v>8000000</v>
      </c>
      <c r="E23" s="148">
        <v>8000000</v>
      </c>
    </row>
    <row r="24" spans="1:5" x14ac:dyDescent="0.2">
      <c r="A24" s="147" t="s">
        <v>497</v>
      </c>
      <c r="B24" s="148">
        <v>292817307</v>
      </c>
      <c r="C24" s="148">
        <v>130000000</v>
      </c>
      <c r="D24" s="148">
        <v>130000000</v>
      </c>
      <c r="E24" s="148">
        <v>130000000</v>
      </c>
    </row>
    <row r="25" spans="1:5" ht="13.5" thickBot="1" x14ac:dyDescent="0.25">
      <c r="A25" s="147" t="s">
        <v>578</v>
      </c>
      <c r="B25" s="145">
        <v>292963693</v>
      </c>
      <c r="C25" s="145">
        <v>283000000</v>
      </c>
      <c r="D25" s="145">
        <v>283000000</v>
      </c>
      <c r="E25" s="145">
        <v>283000000</v>
      </c>
    </row>
    <row r="26" spans="1:5" ht="13.5" thickBot="1" x14ac:dyDescent="0.25">
      <c r="A26" s="141" t="s">
        <v>579</v>
      </c>
      <c r="B26" s="146">
        <f>SUM(B11+B16+B17+B24+B25)</f>
        <v>1476258185</v>
      </c>
      <c r="C26" s="146">
        <f>SUM(C11+C16+C17+C24+C25)</f>
        <v>1212200000</v>
      </c>
      <c r="D26" s="146">
        <f>SUM(D11+D16+D17+D24+D25)</f>
        <v>1223200000</v>
      </c>
      <c r="E26" s="146">
        <f>SUM(E11+E16+E17+E24+E25)</f>
        <v>1222200000</v>
      </c>
    </row>
    <row r="27" spans="1:5" ht="13.5" hidden="1" thickBot="1" x14ac:dyDescent="0.25">
      <c r="A27" s="141"/>
      <c r="B27" s="146"/>
      <c r="C27" s="146"/>
      <c r="D27" s="146"/>
      <c r="E27" s="146"/>
    </row>
    <row r="28" spans="1:5" ht="13.5" hidden="1" thickBot="1" x14ac:dyDescent="0.25">
      <c r="A28" s="141"/>
      <c r="B28" s="146"/>
      <c r="C28" s="146"/>
      <c r="D28" s="146"/>
      <c r="E28" s="146"/>
    </row>
    <row r="29" spans="1:5" ht="13.5" hidden="1" thickBot="1" x14ac:dyDescent="0.25">
      <c r="A29" s="141" t="s">
        <v>580</v>
      </c>
      <c r="B29" s="146">
        <f>SUM(B26:B28)</f>
        <v>1476258185</v>
      </c>
      <c r="C29" s="146"/>
      <c r="D29" s="146"/>
      <c r="E29" s="146"/>
    </row>
    <row r="30" spans="1:5" ht="13.5" thickBot="1" x14ac:dyDescent="0.25">
      <c r="B30" s="34"/>
      <c r="C30" s="34"/>
      <c r="D30" s="34"/>
      <c r="E30" s="34"/>
    </row>
    <row r="31" spans="1:5" ht="13.5" thickBot="1" x14ac:dyDescent="0.25">
      <c r="A31" s="141" t="s">
        <v>80</v>
      </c>
      <c r="B31" s="136">
        <v>2020</v>
      </c>
      <c r="C31" s="136">
        <v>2021</v>
      </c>
      <c r="D31" s="136">
        <v>2022</v>
      </c>
      <c r="E31" s="136">
        <v>2023</v>
      </c>
    </row>
    <row r="32" spans="1:5" x14ac:dyDescent="0.2">
      <c r="A32" s="149" t="s">
        <v>6</v>
      </c>
      <c r="B32" s="150">
        <v>277477927</v>
      </c>
      <c r="C32" s="150">
        <v>285000000</v>
      </c>
      <c r="D32" s="150">
        <v>285000000</v>
      </c>
      <c r="E32" s="150">
        <v>285000000</v>
      </c>
    </row>
    <row r="33" spans="1:5" x14ac:dyDescent="0.2">
      <c r="A33" s="138" t="s">
        <v>500</v>
      </c>
      <c r="B33" s="143">
        <v>52634732</v>
      </c>
      <c r="C33" s="143">
        <v>49875000</v>
      </c>
      <c r="D33" s="143">
        <v>49875000</v>
      </c>
      <c r="E33" s="143">
        <v>49875000</v>
      </c>
    </row>
    <row r="34" spans="1:5" x14ac:dyDescent="0.2">
      <c r="A34" s="138" t="s">
        <v>581</v>
      </c>
      <c r="B34" s="143">
        <v>278511195</v>
      </c>
      <c r="C34" s="143">
        <v>280000000</v>
      </c>
      <c r="D34" s="143">
        <v>280000000</v>
      </c>
      <c r="E34" s="143">
        <v>280000000</v>
      </c>
    </row>
    <row r="35" spans="1:5" x14ac:dyDescent="0.2">
      <c r="A35" s="151" t="s">
        <v>582</v>
      </c>
      <c r="B35" s="143">
        <v>10175000</v>
      </c>
      <c r="C35" s="143">
        <v>11500000</v>
      </c>
      <c r="D35" s="143">
        <v>11500000</v>
      </c>
      <c r="E35" s="143">
        <v>11500000</v>
      </c>
    </row>
    <row r="36" spans="1:5" x14ac:dyDescent="0.2">
      <c r="A36" s="151" t="s">
        <v>583</v>
      </c>
      <c r="B36" s="143">
        <v>41116896</v>
      </c>
      <c r="C36" s="143">
        <v>35000000</v>
      </c>
      <c r="D36" s="143">
        <v>35000000</v>
      </c>
      <c r="E36" s="143">
        <v>35000000</v>
      </c>
    </row>
    <row r="37" spans="1:5" x14ac:dyDescent="0.2">
      <c r="A37" s="151" t="s">
        <v>584</v>
      </c>
      <c r="B37" s="143">
        <v>18092146</v>
      </c>
      <c r="C37" s="143">
        <v>15000000</v>
      </c>
      <c r="D37" s="143">
        <v>15000000</v>
      </c>
      <c r="E37" s="143">
        <v>15000000</v>
      </c>
    </row>
    <row r="38" spans="1:5" x14ac:dyDescent="0.2">
      <c r="A38" s="151" t="s">
        <v>308</v>
      </c>
      <c r="B38" s="143">
        <v>7658395</v>
      </c>
      <c r="C38" s="143">
        <v>7500000</v>
      </c>
      <c r="D38" s="143">
        <v>7500000</v>
      </c>
      <c r="E38" s="143">
        <v>7500000</v>
      </c>
    </row>
    <row r="39" spans="1:5" x14ac:dyDescent="0.2">
      <c r="A39" s="151" t="s">
        <v>585</v>
      </c>
      <c r="B39" s="143">
        <v>384916286</v>
      </c>
      <c r="C39" s="143">
        <v>95000000</v>
      </c>
      <c r="D39" s="143">
        <v>95000000</v>
      </c>
      <c r="E39" s="143">
        <v>95000000</v>
      </c>
    </row>
    <row r="40" spans="1:5" x14ac:dyDescent="0.2">
      <c r="A40" s="151" t="s">
        <v>496</v>
      </c>
      <c r="B40" s="143">
        <v>292963693</v>
      </c>
      <c r="C40" s="143">
        <v>300000000</v>
      </c>
      <c r="D40" s="143">
        <v>300000000</v>
      </c>
      <c r="E40" s="143">
        <v>300000000</v>
      </c>
    </row>
    <row r="41" spans="1:5" x14ac:dyDescent="0.2">
      <c r="A41" s="151" t="s">
        <v>586</v>
      </c>
      <c r="B41" s="143"/>
      <c r="C41" s="143">
        <v>60739044</v>
      </c>
      <c r="D41" s="143">
        <v>61580585</v>
      </c>
      <c r="E41" s="143">
        <v>61580585</v>
      </c>
    </row>
    <row r="42" spans="1:5" ht="13.5" thickBot="1" x14ac:dyDescent="0.25">
      <c r="A42" s="151" t="s">
        <v>587</v>
      </c>
      <c r="B42" s="143">
        <v>112711915</v>
      </c>
      <c r="C42" s="143">
        <v>72585956</v>
      </c>
      <c r="D42" s="143">
        <v>82744415</v>
      </c>
      <c r="E42" s="143">
        <v>81744415</v>
      </c>
    </row>
    <row r="43" spans="1:5" ht="13.5" thickBot="1" x14ac:dyDescent="0.25">
      <c r="A43" s="146" t="s">
        <v>588</v>
      </c>
      <c r="B43" s="146">
        <f>SUM(B32:B42)</f>
        <v>1476258185</v>
      </c>
      <c r="C43" s="146">
        <f>SUM(C32:C42)</f>
        <v>1212200000</v>
      </c>
      <c r="D43" s="146">
        <f>SUM(D32:D42)</f>
        <v>1223200000</v>
      </c>
      <c r="E43" s="146">
        <f>SUM(E32:E42)</f>
        <v>1222200000</v>
      </c>
    </row>
  </sheetData>
  <sheetProtection selectLockedCells="1" selectUnlockedCells="1"/>
  <mergeCells count="2">
    <mergeCell ref="A1:F1"/>
    <mergeCell ref="A2:F2"/>
  </mergeCells>
  <pageMargins left="0.7" right="0.7" top="0.75" bottom="0.75" header="0.3" footer="0.51180555555555551"/>
  <pageSetup paperSize="9" scale="94" firstPageNumber="0" orientation="portrait" horizontalDpi="300" verticalDpi="300" r:id="rId1"/>
  <headerFooter alignWithMargins="0">
    <oddHeader>&amp;C&amp;"Arial CE,Normál"Hegyeshalom Nagyközségi Önkormányzat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18"/>
  <sheetViews>
    <sheetView zoomScaleNormal="100" workbookViewId="0">
      <selection activeCell="L36" sqref="L36"/>
    </sheetView>
  </sheetViews>
  <sheetFormatPr defaultRowHeight="12.75" x14ac:dyDescent="0.2"/>
  <cols>
    <col min="1" max="1" width="40.140625" customWidth="1"/>
    <col min="2" max="2" width="23.28515625" customWidth="1"/>
    <col min="3" max="3" width="20.85546875" customWidth="1"/>
    <col min="4" max="4" width="16.85546875" customWidth="1"/>
    <col min="5" max="5" width="19.5703125" customWidth="1"/>
    <col min="6" max="6" width="14.85546875" customWidth="1"/>
  </cols>
  <sheetData>
    <row r="1" spans="1:10" x14ac:dyDescent="0.2">
      <c r="A1" s="1570" t="s">
        <v>589</v>
      </c>
      <c r="B1" s="1570"/>
      <c r="C1" s="1570"/>
      <c r="D1" s="1570"/>
      <c r="E1" s="1570"/>
      <c r="F1" s="1570"/>
      <c r="G1" s="1570"/>
      <c r="H1" s="1570"/>
      <c r="I1" s="1570"/>
      <c r="J1" s="1570"/>
    </row>
    <row r="2" spans="1:10" x14ac:dyDescent="0.2">
      <c r="A2" s="1569" t="s">
        <v>590</v>
      </c>
      <c r="B2" s="1569"/>
      <c r="C2" s="1569"/>
      <c r="D2" s="1569"/>
      <c r="E2" s="1569"/>
      <c r="F2" s="1569"/>
      <c r="G2" s="1569"/>
      <c r="H2" s="1569"/>
      <c r="I2" s="1569"/>
      <c r="J2" s="1569"/>
    </row>
    <row r="3" spans="1:10" x14ac:dyDescent="0.2">
      <c r="A3" s="1569" t="s">
        <v>591</v>
      </c>
      <c r="B3" s="1569"/>
      <c r="C3" s="1569"/>
      <c r="D3" s="1569"/>
      <c r="E3" s="1569"/>
      <c r="F3" s="1569"/>
      <c r="G3" s="1569"/>
      <c r="H3" s="1569"/>
      <c r="I3" s="1569"/>
      <c r="J3" s="1569"/>
    </row>
    <row r="5" spans="1:10" x14ac:dyDescent="0.2">
      <c r="A5" s="152"/>
      <c r="B5" s="139"/>
      <c r="E5" s="153" t="s">
        <v>592</v>
      </c>
      <c r="F5" s="153"/>
      <c r="J5" s="152"/>
    </row>
    <row r="6" spans="1:10" ht="15.75" x14ac:dyDescent="0.25">
      <c r="A6" s="1571" t="s">
        <v>480</v>
      </c>
      <c r="B6" s="154">
        <v>2020</v>
      </c>
      <c r="C6" s="155">
        <v>2021</v>
      </c>
      <c r="D6" s="155">
        <v>2022</v>
      </c>
      <c r="E6" s="156">
        <v>2023</v>
      </c>
      <c r="F6" s="156"/>
      <c r="G6" s="156"/>
      <c r="H6" s="156"/>
      <c r="I6" s="156"/>
      <c r="J6" s="156"/>
    </row>
    <row r="7" spans="1:10" ht="15.75" x14ac:dyDescent="0.25">
      <c r="A7" s="1571"/>
      <c r="B7" s="154" t="s">
        <v>593</v>
      </c>
      <c r="C7" s="154" t="s">
        <v>593</v>
      </c>
      <c r="D7" s="157" t="s">
        <v>593</v>
      </c>
      <c r="E7" s="154" t="s">
        <v>593</v>
      </c>
      <c r="F7" s="154"/>
      <c r="G7" s="154"/>
      <c r="H7" s="154"/>
      <c r="I7" s="154"/>
      <c r="J7" s="154"/>
    </row>
    <row r="8" spans="1:10" ht="15.75" x14ac:dyDescent="0.25">
      <c r="A8" s="158" t="s">
        <v>572</v>
      </c>
      <c r="B8" s="159">
        <v>403000000</v>
      </c>
      <c r="C8" s="159">
        <v>411060000</v>
      </c>
      <c r="D8" s="160">
        <v>423392000</v>
      </c>
      <c r="E8" s="161">
        <v>431859000</v>
      </c>
      <c r="F8" s="161"/>
      <c r="G8" s="161"/>
      <c r="H8" s="161"/>
      <c r="I8" s="161"/>
      <c r="J8" s="161"/>
    </row>
    <row r="9" spans="1:10" ht="15.75" x14ac:dyDescent="0.25">
      <c r="A9" s="162" t="s">
        <v>594</v>
      </c>
      <c r="B9" s="163"/>
      <c r="C9" s="163"/>
      <c r="D9" s="164"/>
      <c r="E9" s="161"/>
      <c r="F9" s="161"/>
      <c r="G9" s="161"/>
      <c r="H9" s="161"/>
      <c r="I9" s="161"/>
      <c r="J9" s="161"/>
    </row>
    <row r="10" spans="1:10" ht="15.75" x14ac:dyDescent="0.25">
      <c r="A10" s="162" t="s">
        <v>595</v>
      </c>
      <c r="B10" s="163"/>
      <c r="C10" s="163"/>
      <c r="D10" s="164"/>
      <c r="E10" s="161"/>
      <c r="F10" s="161"/>
      <c r="G10" s="161"/>
      <c r="H10" s="161"/>
      <c r="I10" s="161"/>
      <c r="J10" s="161"/>
    </row>
    <row r="11" spans="1:10" ht="15.75" x14ac:dyDescent="0.25">
      <c r="A11" s="162" t="s">
        <v>596</v>
      </c>
      <c r="B11" s="163">
        <v>27097200</v>
      </c>
      <c r="C11" s="163">
        <v>27000000</v>
      </c>
      <c r="D11" s="164">
        <v>27000000</v>
      </c>
      <c r="E11" s="161">
        <v>27000000</v>
      </c>
      <c r="F11" s="161"/>
      <c r="G11" s="161"/>
      <c r="H11" s="161"/>
      <c r="I11" s="161"/>
      <c r="J11" s="161"/>
    </row>
    <row r="12" spans="1:10" ht="47.25" x14ac:dyDescent="0.25">
      <c r="A12" s="165" t="s">
        <v>597</v>
      </c>
      <c r="B12" s="166">
        <v>100000000</v>
      </c>
      <c r="C12" s="166">
        <v>70000000</v>
      </c>
      <c r="D12" s="167">
        <v>80000000</v>
      </c>
      <c r="E12" s="168">
        <v>80000000</v>
      </c>
      <c r="F12" s="168"/>
      <c r="G12" s="168"/>
      <c r="H12" s="168"/>
      <c r="I12" s="168"/>
      <c r="J12" s="161"/>
    </row>
    <row r="13" spans="1:10" ht="15.75" x14ac:dyDescent="0.25">
      <c r="A13" s="169" t="s">
        <v>598</v>
      </c>
      <c r="B13" s="166"/>
      <c r="C13" s="166"/>
      <c r="D13" s="167"/>
      <c r="E13" s="168"/>
      <c r="F13" s="168"/>
      <c r="G13" s="168"/>
      <c r="H13" s="168"/>
      <c r="I13" s="168"/>
      <c r="J13" s="161"/>
    </row>
    <row r="14" spans="1:10" ht="31.5" x14ac:dyDescent="0.25">
      <c r="A14" s="169" t="s">
        <v>599</v>
      </c>
      <c r="B14" s="166"/>
      <c r="C14" s="166"/>
      <c r="D14" s="167"/>
      <c r="E14" s="168"/>
      <c r="F14" s="168"/>
      <c r="G14" s="168"/>
      <c r="H14" s="168"/>
      <c r="I14" s="168"/>
      <c r="J14" s="161"/>
    </row>
    <row r="15" spans="1:10" ht="15.75" x14ac:dyDescent="0.25">
      <c r="A15" s="170" t="s">
        <v>600</v>
      </c>
      <c r="B15" s="171"/>
      <c r="C15" s="171"/>
      <c r="D15" s="172"/>
      <c r="E15" s="161"/>
      <c r="F15" s="161"/>
      <c r="G15" s="161"/>
      <c r="H15" s="161"/>
      <c r="I15" s="161"/>
      <c r="J15" s="161"/>
    </row>
    <row r="16" spans="1:10" ht="15.75" x14ac:dyDescent="0.25">
      <c r="A16" s="173" t="s">
        <v>601</v>
      </c>
      <c r="B16" s="174">
        <f>SUM(B8:B15)</f>
        <v>530097200</v>
      </c>
      <c r="C16" s="174">
        <f>SUM(C8:C15)</f>
        <v>508060000</v>
      </c>
      <c r="D16" s="175">
        <f>SUM(D8:D15)</f>
        <v>530392000</v>
      </c>
      <c r="E16" s="174">
        <f>SUM(E8:E15)</f>
        <v>538859000</v>
      </c>
      <c r="F16" s="174"/>
      <c r="G16" s="174"/>
      <c r="H16" s="174"/>
      <c r="I16" s="174"/>
      <c r="J16" s="174"/>
    </row>
    <row r="17" spans="1:10" ht="15.75" x14ac:dyDescent="0.25">
      <c r="A17" s="173" t="s">
        <v>602</v>
      </c>
      <c r="B17" s="174">
        <f>B16/2</f>
        <v>265048600</v>
      </c>
      <c r="C17" s="174">
        <f>C16/2</f>
        <v>254030000</v>
      </c>
      <c r="D17" s="175">
        <f>D16/2</f>
        <v>265196000</v>
      </c>
      <c r="E17" s="174">
        <f>E16/2</f>
        <v>269429500</v>
      </c>
      <c r="F17" s="174"/>
      <c r="G17" s="174"/>
      <c r="H17" s="174"/>
      <c r="I17" s="174"/>
      <c r="J17" s="174"/>
    </row>
    <row r="18" spans="1:10" x14ac:dyDescent="0.2">
      <c r="A18" s="176"/>
      <c r="B18" s="152"/>
      <c r="C18" s="152"/>
      <c r="D18" s="152"/>
      <c r="E18" s="177"/>
      <c r="F18" s="177"/>
      <c r="G18" s="177"/>
      <c r="H18" s="177"/>
      <c r="I18" s="177"/>
      <c r="J18" s="177"/>
    </row>
  </sheetData>
  <mergeCells count="4">
    <mergeCell ref="A1:J1"/>
    <mergeCell ref="A2:J2"/>
    <mergeCell ref="A3:J3"/>
    <mergeCell ref="A6:A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6E624-6406-4134-BB0B-34569BFFA835}">
  <dimension ref="A1:E74"/>
  <sheetViews>
    <sheetView view="pageLayout" topLeftCell="D1" zoomScaleNormal="100" workbookViewId="0">
      <selection activeCell="V16" sqref="V16"/>
    </sheetView>
  </sheetViews>
  <sheetFormatPr defaultRowHeight="12.75" x14ac:dyDescent="0.2"/>
  <cols>
    <col min="1" max="1" width="7.42578125" customWidth="1"/>
    <col min="2" max="2" width="31.28515625" customWidth="1"/>
    <col min="3" max="3" width="15" customWidth="1"/>
    <col min="4" max="4" width="15.7109375" customWidth="1"/>
    <col min="5" max="5" width="21.140625" customWidth="1"/>
  </cols>
  <sheetData>
    <row r="1" spans="1:5" x14ac:dyDescent="0.2">
      <c r="A1" s="1572" t="s">
        <v>649</v>
      </c>
      <c r="B1" s="1573"/>
      <c r="C1" s="1573"/>
      <c r="D1" s="1573"/>
      <c r="E1" s="1573"/>
    </row>
    <row r="2" spans="1:5" ht="30" x14ac:dyDescent="0.2">
      <c r="A2" s="1396" t="s">
        <v>650</v>
      </c>
      <c r="B2" s="1396" t="s">
        <v>480</v>
      </c>
      <c r="C2" s="1396" t="s">
        <v>651</v>
      </c>
      <c r="D2" s="1396" t="s">
        <v>652</v>
      </c>
      <c r="E2" s="1396" t="s">
        <v>653</v>
      </c>
    </row>
    <row r="3" spans="1:5" ht="15" x14ac:dyDescent="0.2">
      <c r="A3" s="1396">
        <v>1</v>
      </c>
      <c r="B3" s="1396">
        <v>2</v>
      </c>
      <c r="C3" s="1396">
        <v>3</v>
      </c>
      <c r="D3" s="1396">
        <v>4</v>
      </c>
      <c r="E3" s="1396">
        <v>5</v>
      </c>
    </row>
    <row r="4" spans="1:5" ht="24.75" customHeight="1" x14ac:dyDescent="0.2">
      <c r="A4" s="1397" t="s">
        <v>654</v>
      </c>
      <c r="B4" s="1398" t="s">
        <v>655</v>
      </c>
      <c r="C4" s="1399">
        <v>2832679</v>
      </c>
      <c r="D4" s="1399">
        <v>0</v>
      </c>
      <c r="E4" s="1399">
        <v>1703460</v>
      </c>
    </row>
    <row r="5" spans="1:5" ht="33" customHeight="1" x14ac:dyDescent="0.2">
      <c r="A5" s="1400" t="s">
        <v>656</v>
      </c>
      <c r="B5" s="1401" t="s">
        <v>657</v>
      </c>
      <c r="C5" s="1402">
        <v>2832679</v>
      </c>
      <c r="D5" s="1402">
        <v>0</v>
      </c>
      <c r="E5" s="1402">
        <v>1703460</v>
      </c>
    </row>
    <row r="6" spans="1:5" ht="30" customHeight="1" x14ac:dyDescent="0.2">
      <c r="A6" s="1397" t="s">
        <v>658</v>
      </c>
      <c r="B6" s="1398" t="s">
        <v>659</v>
      </c>
      <c r="C6" s="1399">
        <v>1482428637</v>
      </c>
      <c r="D6" s="1399">
        <v>0</v>
      </c>
      <c r="E6" s="1399">
        <v>1448733652</v>
      </c>
    </row>
    <row r="7" spans="1:5" ht="36.75" customHeight="1" x14ac:dyDescent="0.2">
      <c r="A7" s="1397" t="s">
        <v>660</v>
      </c>
      <c r="B7" s="1398" t="s">
        <v>661</v>
      </c>
      <c r="C7" s="1399">
        <v>15290790</v>
      </c>
      <c r="D7" s="1399">
        <v>0</v>
      </c>
      <c r="E7" s="1399">
        <v>13395102</v>
      </c>
    </row>
    <row r="8" spans="1:5" ht="22.5" customHeight="1" x14ac:dyDescent="0.2">
      <c r="A8" s="1397" t="s">
        <v>662</v>
      </c>
      <c r="B8" s="1398" t="s">
        <v>663</v>
      </c>
      <c r="C8" s="1399">
        <v>74521017</v>
      </c>
      <c r="D8" s="1399">
        <v>0</v>
      </c>
      <c r="E8" s="1399">
        <v>370031420</v>
      </c>
    </row>
    <row r="9" spans="1:5" ht="28.5" customHeight="1" x14ac:dyDescent="0.2">
      <c r="A9" s="1397" t="s">
        <v>664</v>
      </c>
      <c r="B9" s="1398" t="s">
        <v>665</v>
      </c>
      <c r="C9" s="1399">
        <v>6407297</v>
      </c>
      <c r="D9" s="1399">
        <v>0</v>
      </c>
      <c r="E9" s="1399">
        <v>6407297</v>
      </c>
    </row>
    <row r="10" spans="1:5" ht="32.25" customHeight="1" x14ac:dyDescent="0.2">
      <c r="A10" s="1400" t="s">
        <v>666</v>
      </c>
      <c r="B10" s="1401" t="s">
        <v>667</v>
      </c>
      <c r="C10" s="1402">
        <v>1578647741</v>
      </c>
      <c r="D10" s="1402">
        <v>0</v>
      </c>
      <c r="E10" s="1402">
        <v>1838567471</v>
      </c>
    </row>
    <row r="11" spans="1:5" ht="24.75" customHeight="1" x14ac:dyDescent="0.2">
      <c r="A11" s="1397" t="s">
        <v>668</v>
      </c>
      <c r="B11" s="1398" t="s">
        <v>669</v>
      </c>
      <c r="C11" s="1399">
        <v>125060000</v>
      </c>
      <c r="D11" s="1399">
        <v>0</v>
      </c>
      <c r="E11" s="1399">
        <v>125060000</v>
      </c>
    </row>
    <row r="12" spans="1:5" ht="33" customHeight="1" x14ac:dyDescent="0.2">
      <c r="A12" s="1397" t="s">
        <v>670</v>
      </c>
      <c r="B12" s="1398" t="s">
        <v>671</v>
      </c>
      <c r="C12" s="1399">
        <v>125060000</v>
      </c>
      <c r="D12" s="1399">
        <v>0</v>
      </c>
      <c r="E12" s="1399">
        <v>125060000</v>
      </c>
    </row>
    <row r="13" spans="1:5" ht="48" customHeight="1" x14ac:dyDescent="0.2">
      <c r="A13" s="1397" t="s">
        <v>672</v>
      </c>
      <c r="B13" s="1398" t="s">
        <v>673</v>
      </c>
      <c r="C13" s="1399">
        <v>60031500</v>
      </c>
      <c r="D13" s="1399">
        <v>0</v>
      </c>
      <c r="E13" s="1399">
        <v>260031500</v>
      </c>
    </row>
    <row r="14" spans="1:5" ht="24.75" customHeight="1" x14ac:dyDescent="0.2">
      <c r="A14" s="1397" t="s">
        <v>674</v>
      </c>
      <c r="B14" s="1398" t="s">
        <v>675</v>
      </c>
      <c r="C14" s="1399">
        <v>60000000</v>
      </c>
      <c r="D14" s="1399">
        <v>0</v>
      </c>
      <c r="E14" s="1399">
        <v>260000000</v>
      </c>
    </row>
    <row r="15" spans="1:5" ht="25.5" customHeight="1" x14ac:dyDescent="0.2">
      <c r="A15" s="1400" t="s">
        <v>676</v>
      </c>
      <c r="B15" s="1401" t="s">
        <v>677</v>
      </c>
      <c r="C15" s="1402">
        <v>185091500</v>
      </c>
      <c r="D15" s="1402">
        <v>0</v>
      </c>
      <c r="E15" s="1402">
        <v>385091500</v>
      </c>
    </row>
    <row r="16" spans="1:5" ht="21" customHeight="1" x14ac:dyDescent="0.2">
      <c r="A16" s="1397" t="s">
        <v>678</v>
      </c>
      <c r="B16" s="1398" t="s">
        <v>679</v>
      </c>
      <c r="C16" s="1399">
        <v>255057751</v>
      </c>
      <c r="D16" s="1399">
        <v>0</v>
      </c>
      <c r="E16" s="1399">
        <v>1167409083</v>
      </c>
    </row>
    <row r="17" spans="1:5" ht="27" customHeight="1" x14ac:dyDescent="0.2">
      <c r="A17" s="1397" t="s">
        <v>680</v>
      </c>
      <c r="B17" s="1398" t="s">
        <v>681</v>
      </c>
      <c r="C17" s="1399">
        <v>255057751</v>
      </c>
      <c r="D17" s="1399">
        <v>0</v>
      </c>
      <c r="E17" s="1399">
        <v>1167409083</v>
      </c>
    </row>
    <row r="18" spans="1:5" ht="15" customHeight="1" x14ac:dyDescent="0.2">
      <c r="A18" s="1400" t="s">
        <v>682</v>
      </c>
      <c r="B18" s="1401" t="s">
        <v>683</v>
      </c>
      <c r="C18" s="1402">
        <v>255057751</v>
      </c>
      <c r="D18" s="1402">
        <v>0</v>
      </c>
      <c r="E18" s="1402">
        <v>1167409083</v>
      </c>
    </row>
    <row r="19" spans="1:5" ht="18.75" customHeight="1" x14ac:dyDescent="0.2">
      <c r="A19" s="1400" t="s">
        <v>684</v>
      </c>
      <c r="B19" s="1401" t="s">
        <v>685</v>
      </c>
      <c r="C19" s="1402">
        <v>2021629671</v>
      </c>
      <c r="D19" s="1402">
        <v>0</v>
      </c>
      <c r="E19" s="1402">
        <v>3392771514</v>
      </c>
    </row>
    <row r="20" spans="1:5" ht="15.75" customHeight="1" x14ac:dyDescent="0.2">
      <c r="A20" s="1397" t="s">
        <v>686</v>
      </c>
      <c r="B20" s="1398" t="s">
        <v>687</v>
      </c>
      <c r="C20" s="1399">
        <v>355581</v>
      </c>
      <c r="D20" s="1399">
        <v>0</v>
      </c>
      <c r="E20" s="1399">
        <v>355581</v>
      </c>
    </row>
    <row r="21" spans="1:5" ht="24" customHeight="1" x14ac:dyDescent="0.2">
      <c r="A21" s="1400" t="s">
        <v>688</v>
      </c>
      <c r="B21" s="1401" t="s">
        <v>689</v>
      </c>
      <c r="C21" s="1402">
        <v>355581</v>
      </c>
      <c r="D21" s="1402">
        <v>0</v>
      </c>
      <c r="E21" s="1402">
        <v>355581</v>
      </c>
    </row>
    <row r="22" spans="1:5" ht="32.25" customHeight="1" x14ac:dyDescent="0.2">
      <c r="A22" s="1400" t="s">
        <v>690</v>
      </c>
      <c r="B22" s="1401" t="s">
        <v>691</v>
      </c>
      <c r="C22" s="1402">
        <v>355581</v>
      </c>
      <c r="D22" s="1402">
        <v>0</v>
      </c>
      <c r="E22" s="1402">
        <v>355581</v>
      </c>
    </row>
    <row r="23" spans="1:5" ht="25.5" customHeight="1" x14ac:dyDescent="0.2">
      <c r="A23" s="1397" t="s">
        <v>692</v>
      </c>
      <c r="B23" s="1398" t="s">
        <v>693</v>
      </c>
      <c r="C23" s="1399">
        <v>13860</v>
      </c>
      <c r="D23" s="1399">
        <v>0</v>
      </c>
      <c r="E23" s="1399">
        <v>69165</v>
      </c>
    </row>
    <row r="24" spans="1:5" ht="19.5" customHeight="1" x14ac:dyDescent="0.2">
      <c r="A24" s="1400" t="s">
        <v>694</v>
      </c>
      <c r="B24" s="1401" t="s">
        <v>695</v>
      </c>
      <c r="C24" s="1402">
        <v>13860</v>
      </c>
      <c r="D24" s="1402">
        <v>0</v>
      </c>
      <c r="E24" s="1402">
        <v>69165</v>
      </c>
    </row>
    <row r="25" spans="1:5" ht="24.75" customHeight="1" x14ac:dyDescent="0.2">
      <c r="A25" s="1397" t="s">
        <v>696</v>
      </c>
      <c r="B25" s="1398" t="s">
        <v>697</v>
      </c>
      <c r="C25" s="1399">
        <v>285634804</v>
      </c>
      <c r="D25" s="1399">
        <v>0</v>
      </c>
      <c r="E25" s="1399">
        <v>380365351</v>
      </c>
    </row>
    <row r="26" spans="1:5" ht="30.75" customHeight="1" x14ac:dyDescent="0.2">
      <c r="A26" s="1400" t="s">
        <v>698</v>
      </c>
      <c r="B26" s="1401" t="s">
        <v>699</v>
      </c>
      <c r="C26" s="1402">
        <v>285634804</v>
      </c>
      <c r="D26" s="1402">
        <v>0</v>
      </c>
      <c r="E26" s="1402">
        <v>380365351</v>
      </c>
    </row>
    <row r="27" spans="1:5" ht="24" customHeight="1" x14ac:dyDescent="0.2">
      <c r="A27" s="1400" t="s">
        <v>700</v>
      </c>
      <c r="B27" s="1401" t="s">
        <v>701</v>
      </c>
      <c r="C27" s="1402">
        <v>285648664</v>
      </c>
      <c r="D27" s="1402">
        <v>0</v>
      </c>
      <c r="E27" s="1402">
        <v>380434516</v>
      </c>
    </row>
    <row r="28" spans="1:5" ht="21" customHeight="1" x14ac:dyDescent="0.2">
      <c r="A28" s="1397" t="s">
        <v>702</v>
      </c>
      <c r="B28" s="1398" t="s">
        <v>703</v>
      </c>
      <c r="C28" s="1399">
        <v>33253002</v>
      </c>
      <c r="D28" s="1399">
        <v>0</v>
      </c>
      <c r="E28" s="1399">
        <v>39013622</v>
      </c>
    </row>
    <row r="29" spans="1:5" ht="24.75" customHeight="1" x14ac:dyDescent="0.2">
      <c r="A29" s="1397" t="s">
        <v>704</v>
      </c>
      <c r="B29" s="1398" t="s">
        <v>705</v>
      </c>
      <c r="C29" s="1399">
        <v>23504613</v>
      </c>
      <c r="D29" s="1399">
        <v>0</v>
      </c>
      <c r="E29" s="1399">
        <v>31930360</v>
      </c>
    </row>
    <row r="30" spans="1:5" ht="24" customHeight="1" x14ac:dyDescent="0.2">
      <c r="A30" s="1397" t="s">
        <v>706</v>
      </c>
      <c r="B30" s="1398" t="s">
        <v>707</v>
      </c>
      <c r="C30" s="1399">
        <v>6538392</v>
      </c>
      <c r="D30" s="1399">
        <v>0</v>
      </c>
      <c r="E30" s="1399">
        <v>4534215</v>
      </c>
    </row>
    <row r="31" spans="1:5" ht="24" customHeight="1" x14ac:dyDescent="0.2">
      <c r="A31" s="1397" t="s">
        <v>708</v>
      </c>
      <c r="B31" s="1398" t="s">
        <v>709</v>
      </c>
      <c r="C31" s="1399">
        <v>3209997</v>
      </c>
      <c r="D31" s="1399">
        <v>0</v>
      </c>
      <c r="E31" s="1399">
        <v>2549047</v>
      </c>
    </row>
    <row r="32" spans="1:5" ht="26.25" customHeight="1" x14ac:dyDescent="0.2">
      <c r="A32" s="1397" t="s">
        <v>710</v>
      </c>
      <c r="B32" s="1398" t="s">
        <v>711</v>
      </c>
      <c r="C32" s="1399">
        <v>4499493</v>
      </c>
      <c r="D32" s="1399">
        <v>0</v>
      </c>
      <c r="E32" s="1399">
        <v>3395846</v>
      </c>
    </row>
    <row r="33" spans="1:5" ht="22.5" customHeight="1" x14ac:dyDescent="0.2">
      <c r="A33" s="1397" t="s">
        <v>712</v>
      </c>
      <c r="B33" s="1398" t="s">
        <v>713</v>
      </c>
      <c r="C33" s="1399">
        <v>2297382</v>
      </c>
      <c r="D33" s="1399">
        <v>0</v>
      </c>
      <c r="E33" s="1399">
        <v>2096560</v>
      </c>
    </row>
    <row r="34" spans="1:5" ht="30" customHeight="1" x14ac:dyDescent="0.2">
      <c r="A34" s="1397" t="s">
        <v>714</v>
      </c>
      <c r="B34" s="1398" t="s">
        <v>715</v>
      </c>
      <c r="C34" s="1399">
        <v>1245521</v>
      </c>
      <c r="D34" s="1399">
        <v>0</v>
      </c>
      <c r="E34" s="1399">
        <v>577331</v>
      </c>
    </row>
    <row r="35" spans="1:5" ht="28.5" customHeight="1" x14ac:dyDescent="0.2">
      <c r="A35" s="1397" t="s">
        <v>716</v>
      </c>
      <c r="B35" s="1398" t="s">
        <v>717</v>
      </c>
      <c r="C35" s="1399">
        <v>956590</v>
      </c>
      <c r="D35" s="1399">
        <v>0</v>
      </c>
      <c r="E35" s="1399">
        <v>721955</v>
      </c>
    </row>
    <row r="36" spans="1:5" ht="18.75" customHeight="1" x14ac:dyDescent="0.2">
      <c r="A36" s="1397" t="s">
        <v>718</v>
      </c>
      <c r="B36" s="1398" t="s">
        <v>719</v>
      </c>
      <c r="C36" s="1399">
        <v>15340500</v>
      </c>
      <c r="D36" s="1399">
        <v>0</v>
      </c>
      <c r="E36" s="1399">
        <v>15000000</v>
      </c>
    </row>
    <row r="37" spans="1:5" ht="28.5" customHeight="1" x14ac:dyDescent="0.2">
      <c r="A37" s="1397" t="s">
        <v>720</v>
      </c>
      <c r="B37" s="1398" t="s">
        <v>721</v>
      </c>
      <c r="C37" s="1399">
        <v>15340500</v>
      </c>
      <c r="D37" s="1399">
        <v>0</v>
      </c>
      <c r="E37" s="1399">
        <v>15000000</v>
      </c>
    </row>
    <row r="38" spans="1:5" ht="20.25" customHeight="1" x14ac:dyDescent="0.2">
      <c r="A38" s="1397" t="s">
        <v>722</v>
      </c>
      <c r="B38" s="1398" t="s">
        <v>723</v>
      </c>
      <c r="C38" s="1399">
        <v>5992309</v>
      </c>
      <c r="D38" s="1399">
        <v>0</v>
      </c>
      <c r="E38" s="1399">
        <v>17653629</v>
      </c>
    </row>
    <row r="39" spans="1:5" ht="42.75" customHeight="1" x14ac:dyDescent="0.2">
      <c r="A39" s="1397" t="s">
        <v>724</v>
      </c>
      <c r="B39" s="1398" t="s">
        <v>725</v>
      </c>
      <c r="C39" s="1399">
        <v>5992309</v>
      </c>
      <c r="D39" s="1399">
        <v>0</v>
      </c>
      <c r="E39" s="1399">
        <v>17653629</v>
      </c>
    </row>
    <row r="40" spans="1:5" ht="37.5" customHeight="1" x14ac:dyDescent="0.2">
      <c r="A40" s="1400" t="s">
        <v>726</v>
      </c>
      <c r="B40" s="1401" t="s">
        <v>727</v>
      </c>
      <c r="C40" s="1402">
        <v>59085304</v>
      </c>
      <c r="D40" s="1402">
        <v>0</v>
      </c>
      <c r="E40" s="1402">
        <v>75063097</v>
      </c>
    </row>
    <row r="41" spans="1:5" ht="36" customHeight="1" x14ac:dyDescent="0.2">
      <c r="A41" s="1397" t="s">
        <v>728</v>
      </c>
      <c r="B41" s="1398" t="s">
        <v>729</v>
      </c>
      <c r="C41" s="1399">
        <v>255000</v>
      </c>
      <c r="D41" s="1399">
        <v>0</v>
      </c>
      <c r="E41" s="1399">
        <v>1755000</v>
      </c>
    </row>
    <row r="42" spans="1:5" ht="39" customHeight="1" x14ac:dyDescent="0.2">
      <c r="A42" s="1397" t="s">
        <v>730</v>
      </c>
      <c r="B42" s="1398" t="s">
        <v>731</v>
      </c>
      <c r="C42" s="1399">
        <v>0</v>
      </c>
      <c r="D42" s="1399">
        <v>0</v>
      </c>
      <c r="E42" s="1399">
        <v>1500000</v>
      </c>
    </row>
    <row r="43" spans="1:5" ht="39" customHeight="1" x14ac:dyDescent="0.2">
      <c r="A43" s="1397" t="s">
        <v>732</v>
      </c>
      <c r="B43" s="1398" t="s">
        <v>733</v>
      </c>
      <c r="C43" s="1399">
        <v>100000</v>
      </c>
      <c r="D43" s="1399">
        <v>0</v>
      </c>
      <c r="E43" s="1399">
        <v>100000</v>
      </c>
    </row>
    <row r="44" spans="1:5" ht="32.25" customHeight="1" x14ac:dyDescent="0.2">
      <c r="A44" s="1397" t="s">
        <v>734</v>
      </c>
      <c r="B44" s="1398" t="s">
        <v>735</v>
      </c>
      <c r="C44" s="1399">
        <v>155000</v>
      </c>
      <c r="D44" s="1399">
        <v>0</v>
      </c>
      <c r="E44" s="1399">
        <v>155000</v>
      </c>
    </row>
    <row r="45" spans="1:5" ht="28.5" customHeight="1" x14ac:dyDescent="0.2">
      <c r="A45" s="1397" t="s">
        <v>736</v>
      </c>
      <c r="B45" s="1398" t="s">
        <v>737</v>
      </c>
      <c r="C45" s="1399">
        <v>150000</v>
      </c>
      <c r="D45" s="1399">
        <v>0</v>
      </c>
      <c r="E45" s="1399">
        <v>150000</v>
      </c>
    </row>
    <row r="46" spans="1:5" ht="39" customHeight="1" x14ac:dyDescent="0.2">
      <c r="A46" s="1397" t="s">
        <v>738</v>
      </c>
      <c r="B46" s="1398" t="s">
        <v>739</v>
      </c>
      <c r="C46" s="1399">
        <v>60970794</v>
      </c>
      <c r="D46" s="1399">
        <v>0</v>
      </c>
      <c r="E46" s="1399">
        <v>60970794</v>
      </c>
    </row>
    <row r="47" spans="1:5" ht="48" customHeight="1" x14ac:dyDescent="0.2">
      <c r="A47" s="1400" t="s">
        <v>740</v>
      </c>
      <c r="B47" s="1401" t="s">
        <v>741</v>
      </c>
      <c r="C47" s="1402">
        <v>61375794</v>
      </c>
      <c r="D47" s="1402">
        <v>0</v>
      </c>
      <c r="E47" s="1402">
        <v>62875794</v>
      </c>
    </row>
    <row r="48" spans="1:5" ht="20.25" customHeight="1" x14ac:dyDescent="0.2">
      <c r="A48" s="1400" t="s">
        <v>742</v>
      </c>
      <c r="B48" s="1401" t="s">
        <v>743</v>
      </c>
      <c r="C48" s="1402">
        <v>120461098</v>
      </c>
      <c r="D48" s="1402">
        <v>0</v>
      </c>
      <c r="E48" s="1402">
        <v>137938891</v>
      </c>
    </row>
    <row r="49" spans="1:5" ht="37.5" customHeight="1" x14ac:dyDescent="0.2">
      <c r="A49" s="1397" t="s">
        <v>744</v>
      </c>
      <c r="B49" s="1398" t="s">
        <v>745</v>
      </c>
      <c r="C49" s="1399">
        <v>1019306</v>
      </c>
      <c r="D49" s="1399">
        <v>0</v>
      </c>
      <c r="E49" s="1399">
        <v>0</v>
      </c>
    </row>
    <row r="50" spans="1:5" ht="51.75" customHeight="1" x14ac:dyDescent="0.2">
      <c r="A50" s="1400" t="s">
        <v>746</v>
      </c>
      <c r="B50" s="1401" t="s">
        <v>747</v>
      </c>
      <c r="C50" s="1402">
        <v>1019306</v>
      </c>
      <c r="D50" s="1402">
        <v>0</v>
      </c>
      <c r="E50" s="1402">
        <v>0</v>
      </c>
    </row>
    <row r="51" spans="1:5" ht="35.25" customHeight="1" x14ac:dyDescent="0.2">
      <c r="A51" s="1397" t="s">
        <v>748</v>
      </c>
      <c r="B51" s="1398" t="s">
        <v>749</v>
      </c>
      <c r="C51" s="1399">
        <v>1682987</v>
      </c>
      <c r="D51" s="1399">
        <v>0</v>
      </c>
      <c r="E51" s="1399">
        <v>0</v>
      </c>
    </row>
    <row r="52" spans="1:5" ht="32.25" customHeight="1" x14ac:dyDescent="0.2">
      <c r="A52" s="1400" t="s">
        <v>750</v>
      </c>
      <c r="B52" s="1401" t="s">
        <v>751</v>
      </c>
      <c r="C52" s="1402">
        <v>1682987</v>
      </c>
      <c r="D52" s="1402">
        <v>0</v>
      </c>
      <c r="E52" s="1402">
        <v>0</v>
      </c>
    </row>
    <row r="53" spans="1:5" ht="42" customHeight="1" x14ac:dyDescent="0.2">
      <c r="A53" s="1400" t="s">
        <v>752</v>
      </c>
      <c r="B53" s="1401" t="s">
        <v>753</v>
      </c>
      <c r="C53" s="1402">
        <v>2702293</v>
      </c>
      <c r="D53" s="1402">
        <v>0</v>
      </c>
      <c r="E53" s="1402">
        <v>0</v>
      </c>
    </row>
    <row r="54" spans="1:5" ht="36" customHeight="1" x14ac:dyDescent="0.2">
      <c r="A54" s="1400" t="s">
        <v>754</v>
      </c>
      <c r="B54" s="1401" t="s">
        <v>755</v>
      </c>
      <c r="C54" s="1402">
        <v>2430797307</v>
      </c>
      <c r="D54" s="1402">
        <v>0</v>
      </c>
      <c r="E54" s="1402">
        <v>3911500502</v>
      </c>
    </row>
    <row r="55" spans="1:5" ht="37.5" customHeight="1" x14ac:dyDescent="0.2">
      <c r="A55" s="1397" t="s">
        <v>756</v>
      </c>
      <c r="B55" s="1398" t="s">
        <v>757</v>
      </c>
      <c r="C55" s="1399">
        <v>1128689078</v>
      </c>
      <c r="D55" s="1399">
        <v>0</v>
      </c>
      <c r="E55" s="1399">
        <v>1128689078</v>
      </c>
    </row>
    <row r="56" spans="1:5" x14ac:dyDescent="0.2">
      <c r="A56" s="1397" t="s">
        <v>758</v>
      </c>
      <c r="B56" s="1398" t="s">
        <v>759</v>
      </c>
      <c r="C56" s="1399">
        <v>183155422</v>
      </c>
      <c r="D56" s="1399">
        <v>0</v>
      </c>
      <c r="E56" s="1399">
        <v>1095506754</v>
      </c>
    </row>
    <row r="57" spans="1:5" ht="37.5" customHeight="1" x14ac:dyDescent="0.2">
      <c r="A57" s="1397" t="s">
        <v>760</v>
      </c>
      <c r="B57" s="1398" t="s">
        <v>761</v>
      </c>
      <c r="C57" s="1399">
        <v>69140051</v>
      </c>
      <c r="D57" s="1399">
        <v>0</v>
      </c>
      <c r="E57" s="1399">
        <v>69140051</v>
      </c>
    </row>
    <row r="58" spans="1:5" x14ac:dyDescent="0.2">
      <c r="A58" s="1397" t="s">
        <v>762</v>
      </c>
      <c r="B58" s="1398" t="s">
        <v>763</v>
      </c>
      <c r="C58" s="1399">
        <v>813929114</v>
      </c>
      <c r="D58" s="1399">
        <v>0</v>
      </c>
      <c r="E58" s="1399">
        <v>1015302906</v>
      </c>
    </row>
    <row r="59" spans="1:5" ht="36" customHeight="1" x14ac:dyDescent="0.2">
      <c r="A59" s="1397" t="s">
        <v>764</v>
      </c>
      <c r="B59" s="1398" t="s">
        <v>765</v>
      </c>
      <c r="C59" s="1399">
        <v>6407297</v>
      </c>
      <c r="D59" s="1399">
        <v>0</v>
      </c>
      <c r="E59" s="1399">
        <v>6407297</v>
      </c>
    </row>
    <row r="60" spans="1:5" x14ac:dyDescent="0.2">
      <c r="A60" s="1397" t="s">
        <v>766</v>
      </c>
      <c r="B60" s="1398" t="s">
        <v>767</v>
      </c>
      <c r="C60" s="1399">
        <v>209608624</v>
      </c>
      <c r="D60" s="1399">
        <v>0</v>
      </c>
      <c r="E60" s="1399">
        <v>306291218</v>
      </c>
    </row>
    <row r="61" spans="1:5" ht="25.5" customHeight="1" x14ac:dyDescent="0.2">
      <c r="A61" s="1400" t="s">
        <v>768</v>
      </c>
      <c r="B61" s="1401" t="s">
        <v>769</v>
      </c>
      <c r="C61" s="1402">
        <v>2410929586</v>
      </c>
      <c r="D61" s="1402">
        <v>0</v>
      </c>
      <c r="E61" s="1402">
        <v>3621337304</v>
      </c>
    </row>
    <row r="62" spans="1:5" ht="39.75" customHeight="1" x14ac:dyDescent="0.2">
      <c r="A62" s="1397" t="s">
        <v>770</v>
      </c>
      <c r="B62" s="1398" t="s">
        <v>771</v>
      </c>
      <c r="C62" s="1399">
        <v>0</v>
      </c>
      <c r="D62" s="1399">
        <v>0</v>
      </c>
      <c r="E62" s="1399">
        <v>195</v>
      </c>
    </row>
    <row r="63" spans="1:5" ht="39.75" customHeight="1" x14ac:dyDescent="0.2">
      <c r="A63" s="1400" t="s">
        <v>772</v>
      </c>
      <c r="B63" s="1401" t="s">
        <v>773</v>
      </c>
      <c r="C63" s="1402">
        <v>0</v>
      </c>
      <c r="D63" s="1402">
        <v>0</v>
      </c>
      <c r="E63" s="1402">
        <v>195</v>
      </c>
    </row>
    <row r="64" spans="1:5" ht="54" customHeight="1" x14ac:dyDescent="0.2">
      <c r="A64" s="1397" t="s">
        <v>774</v>
      </c>
      <c r="B64" s="1398" t="s">
        <v>775</v>
      </c>
      <c r="C64" s="1399">
        <v>7658395</v>
      </c>
      <c r="D64" s="1399">
        <v>0</v>
      </c>
      <c r="E64" s="1399">
        <v>275927502</v>
      </c>
    </row>
    <row r="65" spans="1:5" ht="69" customHeight="1" x14ac:dyDescent="0.2">
      <c r="A65" s="1397" t="s">
        <v>776</v>
      </c>
      <c r="B65" s="1398" t="s">
        <v>777</v>
      </c>
      <c r="C65" s="1399">
        <v>0</v>
      </c>
      <c r="D65" s="1399">
        <v>0</v>
      </c>
      <c r="E65" s="1399">
        <v>264793561</v>
      </c>
    </row>
    <row r="66" spans="1:5" ht="67.5" customHeight="1" x14ac:dyDescent="0.2">
      <c r="A66" s="1397" t="s">
        <v>778</v>
      </c>
      <c r="B66" s="1398" t="s">
        <v>779</v>
      </c>
      <c r="C66" s="1399">
        <v>7658395</v>
      </c>
      <c r="D66" s="1399">
        <v>0</v>
      </c>
      <c r="E66" s="1399">
        <v>11133941</v>
      </c>
    </row>
    <row r="67" spans="1:5" ht="49.5" customHeight="1" x14ac:dyDescent="0.2">
      <c r="A67" s="1400" t="s">
        <v>780</v>
      </c>
      <c r="B67" s="1401" t="s">
        <v>781</v>
      </c>
      <c r="C67" s="1402">
        <v>7658395</v>
      </c>
      <c r="D67" s="1402">
        <v>0</v>
      </c>
      <c r="E67" s="1402">
        <v>275927502</v>
      </c>
    </row>
    <row r="68" spans="1:5" x14ac:dyDescent="0.2">
      <c r="A68" s="1397" t="s">
        <v>782</v>
      </c>
      <c r="B68" s="1398" t="s">
        <v>783</v>
      </c>
      <c r="C68" s="1399">
        <v>11143952</v>
      </c>
      <c r="D68" s="1399">
        <v>0</v>
      </c>
      <c r="E68" s="1399">
        <v>7954080</v>
      </c>
    </row>
    <row r="69" spans="1:5" ht="36.75" customHeight="1" x14ac:dyDescent="0.2">
      <c r="A69" s="1397" t="s">
        <v>784</v>
      </c>
      <c r="B69" s="1398" t="s">
        <v>785</v>
      </c>
      <c r="C69" s="1399">
        <v>3380</v>
      </c>
      <c r="D69" s="1399">
        <v>0</v>
      </c>
      <c r="E69" s="1399">
        <v>307599</v>
      </c>
    </row>
    <row r="70" spans="1:5" ht="42" customHeight="1" x14ac:dyDescent="0.2">
      <c r="A70" s="1400" t="s">
        <v>786</v>
      </c>
      <c r="B70" s="1401" t="s">
        <v>787</v>
      </c>
      <c r="C70" s="1402">
        <v>11147332</v>
      </c>
      <c r="D70" s="1402">
        <v>0</v>
      </c>
      <c r="E70" s="1402">
        <v>8261679</v>
      </c>
    </row>
    <row r="71" spans="1:5" ht="34.5" customHeight="1" x14ac:dyDescent="0.2">
      <c r="A71" s="1400" t="s">
        <v>788</v>
      </c>
      <c r="B71" s="1401" t="s">
        <v>789</v>
      </c>
      <c r="C71" s="1402">
        <v>18805727</v>
      </c>
      <c r="D71" s="1402">
        <v>0</v>
      </c>
      <c r="E71" s="1402">
        <v>284189376</v>
      </c>
    </row>
    <row r="72" spans="1:5" ht="39.75" customHeight="1" x14ac:dyDescent="0.2">
      <c r="A72" s="1397" t="s">
        <v>790</v>
      </c>
      <c r="B72" s="1398" t="s">
        <v>791</v>
      </c>
      <c r="C72" s="1399">
        <v>1061994</v>
      </c>
      <c r="D72" s="1399">
        <v>0</v>
      </c>
      <c r="E72" s="1399">
        <v>5973822</v>
      </c>
    </row>
    <row r="73" spans="1:5" ht="44.25" customHeight="1" x14ac:dyDescent="0.2">
      <c r="A73" s="1400" t="s">
        <v>792</v>
      </c>
      <c r="B73" s="1401" t="s">
        <v>793</v>
      </c>
      <c r="C73" s="1402">
        <v>1061994</v>
      </c>
      <c r="D73" s="1402">
        <v>0</v>
      </c>
      <c r="E73" s="1402">
        <v>5973822</v>
      </c>
    </row>
    <row r="74" spans="1:5" ht="30.75" customHeight="1" x14ac:dyDescent="0.2">
      <c r="A74" s="1400" t="s">
        <v>794</v>
      </c>
      <c r="B74" s="1401" t="s">
        <v>795</v>
      </c>
      <c r="C74" s="1402">
        <v>2430797307</v>
      </c>
      <c r="D74" s="1402">
        <v>0</v>
      </c>
      <c r="E74" s="1402">
        <v>3911500502</v>
      </c>
    </row>
  </sheetData>
  <mergeCells count="1">
    <mergeCell ref="A1:E1"/>
  </mergeCells>
  <pageMargins left="0.7" right="0.7" top="0.75" bottom="0.75" header="0.3" footer="0.3"/>
  <pageSetup paperSize="9" scale="98" orientation="portrait" verticalDpi="0" r:id="rId1"/>
  <headerFooter>
    <oddHeader>&amp;R19.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>
    <tabColor indexed="52"/>
    <pageSetUpPr fitToPage="1"/>
  </sheetPr>
  <dimension ref="A1:J30"/>
  <sheetViews>
    <sheetView zoomScale="80" zoomScaleNormal="80" workbookViewId="0">
      <pane ySplit="2" topLeftCell="A3" activePane="bottomLeft" state="frozen"/>
      <selection activeCell="C1" sqref="C1"/>
      <selection pane="bottomLeft" activeCell="J25" sqref="J25"/>
    </sheetView>
  </sheetViews>
  <sheetFormatPr defaultColWidth="4.85546875" defaultRowHeight="12.75" x14ac:dyDescent="0.2"/>
  <cols>
    <col min="1" max="1" width="6.85546875" style="79" bestFit="1" customWidth="1"/>
    <col min="2" max="2" width="61.5703125" style="79" bestFit="1" customWidth="1"/>
    <col min="3" max="4" width="24.140625" style="393" bestFit="1" customWidth="1"/>
    <col min="5" max="5" width="23.42578125" style="393" customWidth="1"/>
    <col min="6" max="6" width="7" style="79" bestFit="1" customWidth="1"/>
    <col min="7" max="7" width="56.5703125" style="79" bestFit="1" customWidth="1"/>
    <col min="8" max="8" width="24.140625" style="393" bestFit="1" customWidth="1"/>
    <col min="9" max="9" width="24.140625" style="394" bestFit="1" customWidth="1"/>
    <col min="10" max="10" width="25.42578125" style="394" customWidth="1"/>
    <col min="11" max="16384" width="4.85546875" style="79"/>
  </cols>
  <sheetData>
    <row r="1" spans="1:10" ht="19.5" thickTop="1" x14ac:dyDescent="0.2">
      <c r="A1" s="1428" t="s">
        <v>0</v>
      </c>
      <c r="B1" s="1429"/>
      <c r="C1" s="1432" t="s">
        <v>464</v>
      </c>
      <c r="D1" s="1403" t="s">
        <v>631</v>
      </c>
      <c r="E1" s="1404"/>
      <c r="F1" s="1434" t="s">
        <v>1</v>
      </c>
      <c r="G1" s="1429"/>
      <c r="H1" s="1432" t="s">
        <v>464</v>
      </c>
      <c r="I1" s="1403" t="s">
        <v>631</v>
      </c>
      <c r="J1" s="1404"/>
    </row>
    <row r="2" spans="1:10" ht="19.5" thickBot="1" x14ac:dyDescent="0.25">
      <c r="A2" s="1430"/>
      <c r="B2" s="1431"/>
      <c r="C2" s="1433"/>
      <c r="D2" s="303">
        <v>2020</v>
      </c>
      <c r="E2" s="301">
        <v>2020</v>
      </c>
      <c r="F2" s="1435"/>
      <c r="G2" s="1431"/>
      <c r="H2" s="1433"/>
      <c r="I2" s="303">
        <v>2020</v>
      </c>
      <c r="J2" s="301">
        <v>2020</v>
      </c>
    </row>
    <row r="3" spans="1:10" ht="20.25" x14ac:dyDescent="0.2">
      <c r="A3" s="354" t="s">
        <v>3</v>
      </c>
      <c r="B3" s="109" t="s">
        <v>4</v>
      </c>
      <c r="C3" s="324">
        <f>'Ktvetési mérleg'!C3</f>
        <v>191459879</v>
      </c>
      <c r="D3" s="304">
        <f>'Ktvetési mérleg'!D3</f>
        <v>191662729</v>
      </c>
      <c r="E3" s="308">
        <f>'Ktvetési mérleg'!E3</f>
        <v>212040831</v>
      </c>
      <c r="F3" s="309" t="s">
        <v>5</v>
      </c>
      <c r="G3" s="310" t="s">
        <v>6</v>
      </c>
      <c r="H3" s="350">
        <f>'Ktvetési mérleg'!H3</f>
        <v>277477927</v>
      </c>
      <c r="I3" s="339">
        <f>'Ktvetési mérleg'!I3</f>
        <v>280889990</v>
      </c>
      <c r="J3" s="355">
        <f>'Ktvetési mérleg'!J3</f>
        <v>293470876</v>
      </c>
    </row>
    <row r="4" spans="1:10" ht="20.25" x14ac:dyDescent="0.2">
      <c r="A4" s="356" t="s">
        <v>7</v>
      </c>
      <c r="B4" s="311" t="s">
        <v>8</v>
      </c>
      <c r="C4" s="324">
        <f>'Ktvetési mérleg'!C4</f>
        <v>42427212</v>
      </c>
      <c r="D4" s="305">
        <f>'Ktvetési mérleg'!D4</f>
        <v>44777212</v>
      </c>
      <c r="E4" s="357">
        <f>'Ktvetési mérleg'!E4</f>
        <v>44777212</v>
      </c>
      <c r="F4" s="358" t="s">
        <v>9</v>
      </c>
      <c r="G4" s="332" t="s">
        <v>10</v>
      </c>
      <c r="H4" s="350">
        <f>'Ktvetési mérleg'!H4</f>
        <v>52634732</v>
      </c>
      <c r="I4" s="340">
        <f>'Ktvetési mérleg'!I4</f>
        <v>51811734</v>
      </c>
      <c r="J4" s="359">
        <f>'Ktvetési mérleg'!J4</f>
        <v>53530213</v>
      </c>
    </row>
    <row r="5" spans="1:10" ht="20.25" x14ac:dyDescent="0.2">
      <c r="A5" s="360" t="s">
        <v>11</v>
      </c>
      <c r="B5" s="312" t="s">
        <v>12</v>
      </c>
      <c r="C5" s="325">
        <f>SUM(C3:C4)</f>
        <v>233887091</v>
      </c>
      <c r="D5" s="306">
        <f>SUM(D3:D4)</f>
        <v>236439941</v>
      </c>
      <c r="E5" s="361">
        <f>SUM(E3:E4)</f>
        <v>256818043</v>
      </c>
      <c r="F5" s="358" t="s">
        <v>13</v>
      </c>
      <c r="G5" s="332" t="s">
        <v>14</v>
      </c>
      <c r="H5" s="350">
        <f>'Ktvetési mérleg'!H5</f>
        <v>278511195</v>
      </c>
      <c r="I5" s="340">
        <f>'Ktvetési mérleg'!I5</f>
        <v>278568814</v>
      </c>
      <c r="J5" s="359">
        <f>'Ktvetési mérleg'!J5</f>
        <v>337476053</v>
      </c>
    </row>
    <row r="6" spans="1:10" ht="20.25" x14ac:dyDescent="0.2">
      <c r="A6" s="362" t="s">
        <v>45</v>
      </c>
      <c r="B6" s="312" t="s">
        <v>46</v>
      </c>
      <c r="C6" s="325">
        <f>'Ktvetési mérleg'!C15</f>
        <v>411000000</v>
      </c>
      <c r="D6" s="306">
        <f>'Ktvetési mérleg'!D15</f>
        <v>411000000</v>
      </c>
      <c r="E6" s="361">
        <f>'Ktvetési mérleg'!E15</f>
        <v>393013315</v>
      </c>
      <c r="F6" s="358" t="s">
        <v>17</v>
      </c>
      <c r="G6" s="332" t="s">
        <v>18</v>
      </c>
      <c r="H6" s="350">
        <f>'Ktvetési mérleg'!H6</f>
        <v>10175000</v>
      </c>
      <c r="I6" s="340">
        <f>'Ktvetési mérleg'!I6</f>
        <v>10175000</v>
      </c>
      <c r="J6" s="359">
        <f>'Ktvetési mérleg'!J6</f>
        <v>10175000</v>
      </c>
    </row>
    <row r="7" spans="1:10" ht="20.25" x14ac:dyDescent="0.2">
      <c r="A7" s="360" t="s">
        <v>49</v>
      </c>
      <c r="B7" s="312" t="s">
        <v>50</v>
      </c>
      <c r="C7" s="325">
        <f>'Ktvetési mérleg'!C16</f>
        <v>85590094.099999994</v>
      </c>
      <c r="D7" s="306">
        <f>'Ktvetési mérleg'!D16</f>
        <v>85590094</v>
      </c>
      <c r="E7" s="361">
        <f>'Ktvetési mérleg'!E16</f>
        <v>85590094</v>
      </c>
      <c r="F7" s="363" t="s">
        <v>21</v>
      </c>
      <c r="G7" s="333" t="s">
        <v>22</v>
      </c>
      <c r="H7" s="351">
        <f>'Ktvetési mérleg'!H7</f>
        <v>41116896</v>
      </c>
      <c r="I7" s="341">
        <f>'Ktvetési mérleg'!I7</f>
        <v>41116896</v>
      </c>
      <c r="J7" s="364">
        <f>'Ktvetési mérleg'!J7</f>
        <v>41116896</v>
      </c>
    </row>
    <row r="8" spans="1:10" ht="20.25" x14ac:dyDescent="0.2">
      <c r="A8" s="365" t="s">
        <v>57</v>
      </c>
      <c r="B8" s="313" t="s">
        <v>58</v>
      </c>
      <c r="C8" s="326">
        <f>'Ktvetési mérleg'!C18</f>
        <v>0</v>
      </c>
      <c r="D8" s="305">
        <f>'Ktvetési mérleg'!D18</f>
        <v>0</v>
      </c>
      <c r="E8" s="357">
        <f>'Ktvetési mérleg'!E18</f>
        <v>0</v>
      </c>
      <c r="F8" s="366" t="s">
        <v>25</v>
      </c>
      <c r="G8" s="334" t="s">
        <v>26</v>
      </c>
      <c r="H8" s="351">
        <f>'Ktvetési mérleg'!H8</f>
        <v>0</v>
      </c>
      <c r="I8" s="341">
        <f>'Ktvetési mérleg'!I8</f>
        <v>429066</v>
      </c>
      <c r="J8" s="364">
        <f>'Ktvetési mérleg'!J8</f>
        <v>429066</v>
      </c>
    </row>
    <row r="9" spans="1:10" ht="20.25" x14ac:dyDescent="0.2">
      <c r="A9" s="365" t="s">
        <v>59</v>
      </c>
      <c r="B9" s="313" t="s">
        <v>60</v>
      </c>
      <c r="C9" s="326">
        <f>'Ktvetési mérleg'!C19</f>
        <v>0</v>
      </c>
      <c r="D9" s="305">
        <f>'Ktvetési mérleg'!D19</f>
        <v>0</v>
      </c>
      <c r="E9" s="357">
        <f>'Ktvetési mérleg'!E19</f>
        <v>0</v>
      </c>
      <c r="F9" s="366" t="s">
        <v>55</v>
      </c>
      <c r="G9" s="334" t="s">
        <v>28</v>
      </c>
      <c r="H9" s="351">
        <f>'Ktvetési mérleg'!H9</f>
        <v>17679496</v>
      </c>
      <c r="I9" s="341">
        <f>'Ktvetési mérleg'!I9</f>
        <v>17679496</v>
      </c>
      <c r="J9" s="364">
        <f>'Ktvetési mérleg'!J9</f>
        <v>20189496</v>
      </c>
    </row>
    <row r="10" spans="1:10" ht="20.25" x14ac:dyDescent="0.2">
      <c r="A10" s="367" t="s">
        <v>61</v>
      </c>
      <c r="B10" s="312" t="s">
        <v>62</v>
      </c>
      <c r="C10" s="325">
        <f>SUM(C8:C9)</f>
        <v>0</v>
      </c>
      <c r="D10" s="306">
        <f>SUM(D8:D9)</f>
        <v>0</v>
      </c>
      <c r="E10" s="361">
        <f>SUM(E8:E9)</f>
        <v>0</v>
      </c>
      <c r="F10" s="358" t="s">
        <v>30</v>
      </c>
      <c r="G10" s="332" t="s">
        <v>31</v>
      </c>
      <c r="H10" s="325">
        <f>SUM(H7:H9)</f>
        <v>58796392</v>
      </c>
      <c r="I10" s="340">
        <f>SUM(I7:I9)</f>
        <v>59225458</v>
      </c>
      <c r="J10" s="359">
        <f>SUM(J7:J9)</f>
        <v>61735458</v>
      </c>
    </row>
    <row r="11" spans="1:10" ht="20.25" x14ac:dyDescent="0.2">
      <c r="A11" s="365"/>
      <c r="B11" s="314" t="s">
        <v>81</v>
      </c>
      <c r="C11" s="326">
        <v>0</v>
      </c>
      <c r="D11" s="305">
        <v>0</v>
      </c>
      <c r="E11" s="357">
        <v>0</v>
      </c>
      <c r="F11" s="368" t="s">
        <v>445</v>
      </c>
      <c r="G11" s="334" t="s">
        <v>56</v>
      </c>
      <c r="H11" s="326">
        <f>'Ktvetési mérleg'!H17</f>
        <v>112711915</v>
      </c>
      <c r="I11" s="341">
        <f>'Ktvetési mérleg'!I17</f>
        <v>100988747</v>
      </c>
      <c r="J11" s="364">
        <f>'Ktvetési mérleg'!J17</f>
        <v>106371280</v>
      </c>
    </row>
    <row r="12" spans="1:10" ht="20.25" x14ac:dyDescent="0.2">
      <c r="A12" s="365"/>
      <c r="B12" s="315" t="s">
        <v>82</v>
      </c>
      <c r="C12" s="326">
        <f>'Ktvetési mérleg'!C27</f>
        <v>292817307</v>
      </c>
      <c r="D12" s="305">
        <f>'Ktvetési mérleg'!D27</f>
        <v>293024814</v>
      </c>
      <c r="E12" s="357">
        <f>'Ktvetési mérleg'!E27</f>
        <v>293024814</v>
      </c>
      <c r="F12" s="369"/>
      <c r="G12" s="335" t="s">
        <v>83</v>
      </c>
      <c r="H12" s="326">
        <v>0</v>
      </c>
      <c r="I12" s="341">
        <v>0</v>
      </c>
      <c r="J12" s="364">
        <v>0</v>
      </c>
    </row>
    <row r="13" spans="1:10" ht="21" thickBot="1" x14ac:dyDescent="0.25">
      <c r="A13" s="370" t="s">
        <v>91</v>
      </c>
      <c r="B13" s="316" t="s">
        <v>344</v>
      </c>
      <c r="C13" s="327">
        <f>SUM(C11:C12)</f>
        <v>292817307</v>
      </c>
      <c r="D13" s="307">
        <f>SUM(D11:D12)</f>
        <v>293024814</v>
      </c>
      <c r="E13" s="371">
        <f>SUM(E11:E12)</f>
        <v>293024814</v>
      </c>
      <c r="F13" s="372" t="s">
        <v>30</v>
      </c>
      <c r="G13" s="336" t="s">
        <v>85</v>
      </c>
      <c r="H13" s="327">
        <f>SUM(H11:H12)</f>
        <v>112711915</v>
      </c>
      <c r="I13" s="342">
        <f>SUM(I11:I12)</f>
        <v>100988747</v>
      </c>
      <c r="J13" s="373">
        <f>SUM(J11:J12)</f>
        <v>106371280</v>
      </c>
    </row>
    <row r="14" spans="1:10" ht="21" thickBot="1" x14ac:dyDescent="0.25">
      <c r="A14" s="1419" t="s">
        <v>86</v>
      </c>
      <c r="B14" s="1420"/>
      <c r="C14" s="328">
        <f>SUM(C5,C6,C7,C10,C13)</f>
        <v>1023294492.1</v>
      </c>
      <c r="D14" s="320">
        <f>SUM(D5,D6,D7,D10,D13)</f>
        <v>1026054849</v>
      </c>
      <c r="E14" s="80">
        <f>SUM(E5,E6,E7,E10,E13)</f>
        <v>1028446266</v>
      </c>
      <c r="F14" s="1421" t="s">
        <v>87</v>
      </c>
      <c r="G14" s="1420"/>
      <c r="H14" s="328">
        <f>SUM(H3:H6,H10,H13)</f>
        <v>790307161</v>
      </c>
      <c r="I14" s="343">
        <f>SUM(I3:I6,I10,I13)</f>
        <v>781659743</v>
      </c>
      <c r="J14" s="374">
        <f>SUM(J3:J6,J10,J13)</f>
        <v>862758880</v>
      </c>
    </row>
    <row r="15" spans="1:10" ht="19.5" thickBot="1" x14ac:dyDescent="0.25">
      <c r="A15" s="1427" t="s">
        <v>88</v>
      </c>
      <c r="B15" s="1426"/>
      <c r="C15" s="329">
        <v>0</v>
      </c>
      <c r="D15" s="321">
        <v>0</v>
      </c>
      <c r="E15" s="78">
        <v>0</v>
      </c>
      <c r="F15" s="1425" t="s">
        <v>89</v>
      </c>
      <c r="G15" s="1426"/>
      <c r="H15" s="329">
        <v>0</v>
      </c>
      <c r="I15" s="344">
        <v>0</v>
      </c>
      <c r="J15" s="375">
        <v>0</v>
      </c>
    </row>
    <row r="16" spans="1:10" ht="20.25" x14ac:dyDescent="0.2">
      <c r="A16" s="354" t="s">
        <v>15</v>
      </c>
      <c r="B16" s="109" t="s">
        <v>345</v>
      </c>
      <c r="C16" s="324">
        <f>'Ktvetési mérleg'!C6</f>
        <v>0</v>
      </c>
      <c r="D16" s="304">
        <f>'Ktvetési mérleg'!D6</f>
        <v>0</v>
      </c>
      <c r="E16" s="308">
        <f>'Ktvetési mérleg'!E6</f>
        <v>0</v>
      </c>
      <c r="F16" s="376" t="s">
        <v>33</v>
      </c>
      <c r="G16" s="337" t="s">
        <v>34</v>
      </c>
      <c r="H16" s="352" t="e">
        <f>'Ktvetési mérleg'!H11</f>
        <v>#REF!</v>
      </c>
      <c r="I16" s="345">
        <f>'Ktvetési mérleg'!I11</f>
        <v>328268943</v>
      </c>
      <c r="J16" s="377">
        <f>'Ktvetési mérleg'!J11</f>
        <v>376950275</v>
      </c>
    </row>
    <row r="17" spans="1:10" ht="20.25" x14ac:dyDescent="0.2">
      <c r="A17" s="378" t="s">
        <v>19</v>
      </c>
      <c r="B17" s="311" t="s">
        <v>20</v>
      </c>
      <c r="C17" s="324">
        <f>'Ktvetési mérleg'!C7</f>
        <v>0</v>
      </c>
      <c r="D17" s="305">
        <f>'Ktvetési mérleg'!D7</f>
        <v>0</v>
      </c>
      <c r="E17" s="357">
        <f>'Ktvetési mérleg'!E7</f>
        <v>233292492</v>
      </c>
      <c r="F17" s="358" t="s">
        <v>37</v>
      </c>
      <c r="G17" s="332" t="s">
        <v>38</v>
      </c>
      <c r="H17" s="325" t="e">
        <f>'Ktvetési mérleg'!H12</f>
        <v>#REF!</v>
      </c>
      <c r="I17" s="346">
        <f>'Ktvetési mérleg'!I12</f>
        <v>56647343</v>
      </c>
      <c r="J17" s="379">
        <f>'Ktvetési mérleg'!J12</f>
        <v>56647343</v>
      </c>
    </row>
    <row r="18" spans="1:10" ht="20.25" x14ac:dyDescent="0.2">
      <c r="A18" s="362" t="s">
        <v>23</v>
      </c>
      <c r="B18" s="312" t="s">
        <v>24</v>
      </c>
      <c r="C18" s="325">
        <f>SUM(C16:C17)</f>
        <v>0</v>
      </c>
      <c r="D18" s="306">
        <f>SUM(D16:D17)</f>
        <v>0</v>
      </c>
      <c r="E18" s="361">
        <f>SUM(E16:E17)</f>
        <v>233292492</v>
      </c>
      <c r="F18" s="368" t="s">
        <v>40</v>
      </c>
      <c r="G18" s="334" t="s">
        <v>41</v>
      </c>
      <c r="H18" s="326">
        <f>'Ktvetési mérleg'!H13</f>
        <v>412650</v>
      </c>
      <c r="I18" s="347">
        <f>'Ktvetési mérleg'!I13</f>
        <v>11820425</v>
      </c>
      <c r="J18" s="380">
        <f>'Ktvetési mérleg'!J13</f>
        <v>12720425</v>
      </c>
    </row>
    <row r="19" spans="1:10" ht="20.25" x14ac:dyDescent="0.2">
      <c r="A19" s="360" t="s">
        <v>53</v>
      </c>
      <c r="B19" s="312" t="s">
        <v>54</v>
      </c>
      <c r="C19" s="325">
        <f>'Ktvetési mérleg'!C17</f>
        <v>100000000</v>
      </c>
      <c r="D19" s="306">
        <f>'Ktvetési mérleg'!D17</f>
        <v>100000000</v>
      </c>
      <c r="E19" s="361">
        <f>'Ktvetési mérleg'!E17</f>
        <v>100000000</v>
      </c>
      <c r="F19" s="368" t="s">
        <v>43</v>
      </c>
      <c r="G19" s="334" t="s">
        <v>44</v>
      </c>
      <c r="H19" s="326">
        <f>'Ktvetési mérleg'!H14</f>
        <v>0</v>
      </c>
      <c r="I19" s="347">
        <f>'Ktvetési mérleg'!I14</f>
        <v>0</v>
      </c>
      <c r="J19" s="380">
        <f>'Ktvetési mérleg'!J14</f>
        <v>0</v>
      </c>
    </row>
    <row r="20" spans="1:10" ht="20.25" x14ac:dyDescent="0.2">
      <c r="A20" s="365" t="s">
        <v>63</v>
      </c>
      <c r="B20" s="313" t="s">
        <v>64</v>
      </c>
      <c r="C20" s="326">
        <f>'Ktvetési mérleg'!C21</f>
        <v>0</v>
      </c>
      <c r="D20" s="305">
        <f>'Ktvetési mérleg'!D21</f>
        <v>0</v>
      </c>
      <c r="E20" s="357">
        <f>'Ktvetési mérleg'!E21</f>
        <v>0</v>
      </c>
      <c r="F20" s="368" t="s">
        <v>47</v>
      </c>
      <c r="G20" s="334" t="s">
        <v>48</v>
      </c>
      <c r="H20" s="326">
        <f>'Ktvetési mérleg'!H15</f>
        <v>0</v>
      </c>
      <c r="I20" s="347">
        <f>'Ktvetési mérleg'!I15</f>
        <v>0</v>
      </c>
      <c r="J20" s="380">
        <f>'Ktvetési mérleg'!J15</f>
        <v>0</v>
      </c>
    </row>
    <row r="21" spans="1:10" ht="20.25" x14ac:dyDescent="0.2">
      <c r="A21" s="365" t="s">
        <v>65</v>
      </c>
      <c r="B21" s="313" t="s">
        <v>66</v>
      </c>
      <c r="C21" s="326">
        <f>'Ktvetési mérleg'!C22</f>
        <v>0</v>
      </c>
      <c r="D21" s="305">
        <f>'Ktvetési mérleg'!D22</f>
        <v>0</v>
      </c>
      <c r="E21" s="357">
        <f>'Ktvetési mérleg'!E22</f>
        <v>0</v>
      </c>
      <c r="F21" s="358" t="s">
        <v>51</v>
      </c>
      <c r="G21" s="332" t="s">
        <v>52</v>
      </c>
      <c r="H21" s="325">
        <f>SUM(H18:H20)</f>
        <v>412650</v>
      </c>
      <c r="I21" s="346">
        <f>SUM(I18:I20)</f>
        <v>11820425</v>
      </c>
      <c r="J21" s="379">
        <f>SUM(J18:J20)</f>
        <v>12720425</v>
      </c>
    </row>
    <row r="22" spans="1:10" ht="20.25" x14ac:dyDescent="0.2">
      <c r="A22" s="370" t="s">
        <v>67</v>
      </c>
      <c r="B22" s="317" t="s">
        <v>68</v>
      </c>
      <c r="C22" s="327">
        <f>SUM(C20:C21)</f>
        <v>0</v>
      </c>
      <c r="D22" s="307">
        <f>SUM(D20:D21)</f>
        <v>0</v>
      </c>
      <c r="E22" s="371">
        <f>SUM(E20:E21)</f>
        <v>0</v>
      </c>
      <c r="F22" s="381"/>
      <c r="G22" s="338" t="s">
        <v>90</v>
      </c>
      <c r="H22" s="353"/>
      <c r="I22" s="348"/>
      <c r="J22" s="382"/>
    </row>
    <row r="23" spans="1:10" s="81" customFormat="1" ht="20.25" x14ac:dyDescent="0.2">
      <c r="A23" s="383" t="s">
        <v>69</v>
      </c>
      <c r="B23" s="318" t="s">
        <v>329</v>
      </c>
      <c r="C23" s="330">
        <f>'Ktvetési mérleg'!C25</f>
        <v>60000000</v>
      </c>
      <c r="D23" s="322">
        <f>'Ktvetési mérleg'!D25</f>
        <v>60000000</v>
      </c>
      <c r="E23" s="384">
        <f>'Ktvetési mérleg'!E25</f>
        <v>60000000</v>
      </c>
      <c r="F23" s="369" t="s">
        <v>71</v>
      </c>
      <c r="G23" s="335" t="s">
        <v>335</v>
      </c>
      <c r="H23" s="326">
        <f>'Ktvetési mérleg'!H26</f>
        <v>0</v>
      </c>
      <c r="I23" s="347">
        <f>'Ktvetési mérleg'!I26</f>
        <v>0</v>
      </c>
      <c r="J23" s="380">
        <f>'Ktvetési mérleg'!J26</f>
        <v>200000000</v>
      </c>
    </row>
    <row r="24" spans="1:10" s="82" customFormat="1" ht="20.25" x14ac:dyDescent="0.2">
      <c r="A24" s="385" t="s">
        <v>330</v>
      </c>
      <c r="B24" s="110" t="s">
        <v>327</v>
      </c>
      <c r="C24" s="324">
        <f>'Ktvetési mérleg'!C26</f>
        <v>0</v>
      </c>
      <c r="D24" s="304">
        <f>'Ktvetési mérleg'!D26</f>
        <v>0</v>
      </c>
      <c r="E24" s="308">
        <f>'Ktvetési mérleg'!E26</f>
        <v>94996560</v>
      </c>
      <c r="F24" s="369" t="s">
        <v>79</v>
      </c>
      <c r="G24" s="335" t="s">
        <v>305</v>
      </c>
      <c r="H24" s="326">
        <f>'Ktvetési mérleg'!H27</f>
        <v>7658395</v>
      </c>
      <c r="I24" s="347">
        <f>'Ktvetési mérleg'!I27</f>
        <v>7658395</v>
      </c>
      <c r="J24" s="380">
        <f>'Ktvetési mérleg'!J27</f>
        <v>7658395</v>
      </c>
    </row>
    <row r="25" spans="1:10" s="82" customFormat="1" ht="20.25" x14ac:dyDescent="0.2">
      <c r="A25" s="365" t="s">
        <v>75</v>
      </c>
      <c r="B25" s="315" t="s">
        <v>76</v>
      </c>
      <c r="C25" s="326">
        <f>'Ktvetési mérleg'!C29</f>
        <v>292963693</v>
      </c>
      <c r="D25" s="305">
        <f>'Ktvetési mérleg'!D29</f>
        <v>293110377</v>
      </c>
      <c r="E25" s="357">
        <f>'Ktvetési mérleg'!E29</f>
        <v>297436788</v>
      </c>
      <c r="F25" s="369" t="s">
        <v>77</v>
      </c>
      <c r="G25" s="335" t="s">
        <v>76</v>
      </c>
      <c r="H25" s="326">
        <f>'Ktvetési mérleg'!H29</f>
        <v>292963693</v>
      </c>
      <c r="I25" s="347">
        <f>'Ktvetési mérleg'!I29</f>
        <v>293110377</v>
      </c>
      <c r="J25" s="380">
        <f>'Ktvetési mérleg'!J29</f>
        <v>297436788</v>
      </c>
    </row>
    <row r="26" spans="1:10" ht="21" thickBot="1" x14ac:dyDescent="0.25">
      <c r="A26" s="370" t="s">
        <v>91</v>
      </c>
      <c r="B26" s="319" t="s">
        <v>344</v>
      </c>
      <c r="C26" s="327">
        <f>SUM(C23:C25)</f>
        <v>352963693</v>
      </c>
      <c r="D26" s="307">
        <f>SUM(D23:D25)</f>
        <v>353110377</v>
      </c>
      <c r="E26" s="371">
        <f>SUM(E23:E25)</f>
        <v>452433348</v>
      </c>
      <c r="F26" s="372" t="s">
        <v>84</v>
      </c>
      <c r="G26" s="336" t="s">
        <v>85</v>
      </c>
      <c r="H26" s="327">
        <f>SUM(H22:H25)</f>
        <v>300622088</v>
      </c>
      <c r="I26" s="349">
        <f>SUM(I22:I25)</f>
        <v>300768772</v>
      </c>
      <c r="J26" s="386">
        <f>SUM(J22:J25)</f>
        <v>505095183</v>
      </c>
    </row>
    <row r="27" spans="1:10" ht="21" thickBot="1" x14ac:dyDescent="0.25">
      <c r="A27" s="1419" t="s">
        <v>346</v>
      </c>
      <c r="B27" s="1420"/>
      <c r="C27" s="328">
        <f>SUM(C26,C22,C19,C18)</f>
        <v>452963693</v>
      </c>
      <c r="D27" s="320">
        <f>SUM(D26,D22,D19,D18)</f>
        <v>453110377</v>
      </c>
      <c r="E27" s="80">
        <f>SUM(E26,E22,E19,E18)</f>
        <v>785725840</v>
      </c>
      <c r="F27" s="1421" t="s">
        <v>92</v>
      </c>
      <c r="G27" s="1420"/>
      <c r="H27" s="328" t="e">
        <f>SUM(H26,H21,H17,H16)</f>
        <v>#REF!</v>
      </c>
      <c r="I27" s="343">
        <f>SUM(I26,I21,I17,I16)</f>
        <v>697505483</v>
      </c>
      <c r="J27" s="374">
        <f>SUM(J26,J21,J17,J16)</f>
        <v>951413226</v>
      </c>
    </row>
    <row r="28" spans="1:10" s="84" customFormat="1" ht="19.5" thickBot="1" x14ac:dyDescent="0.25">
      <c r="A28" s="1427" t="s">
        <v>88</v>
      </c>
      <c r="B28" s="1426"/>
      <c r="C28" s="331">
        <v>0</v>
      </c>
      <c r="D28" s="323">
        <v>0</v>
      </c>
      <c r="E28" s="83">
        <v>0</v>
      </c>
      <c r="F28" s="1425" t="s">
        <v>89</v>
      </c>
      <c r="G28" s="1426"/>
      <c r="H28" s="329">
        <v>0</v>
      </c>
      <c r="I28" s="344">
        <v>0</v>
      </c>
      <c r="J28" s="375">
        <v>0</v>
      </c>
    </row>
    <row r="29" spans="1:10" s="85" customFormat="1" ht="21" thickBot="1" x14ac:dyDescent="0.25">
      <c r="A29" s="1424" t="s">
        <v>347</v>
      </c>
      <c r="B29" s="1423"/>
      <c r="C29" s="387">
        <f>SUM(C14,C27)</f>
        <v>1476258185.0999999</v>
      </c>
      <c r="D29" s="388">
        <f>SUM(D14,D27)</f>
        <v>1479165226</v>
      </c>
      <c r="E29" s="389">
        <f>SUM(E14,E27)</f>
        <v>1814172106</v>
      </c>
      <c r="F29" s="1422" t="s">
        <v>347</v>
      </c>
      <c r="G29" s="1423"/>
      <c r="H29" s="390" t="e">
        <f>SUM(H14,H27)</f>
        <v>#REF!</v>
      </c>
      <c r="I29" s="391">
        <f>SUM(I14,I27)</f>
        <v>1479165226</v>
      </c>
      <c r="J29" s="392">
        <f>SUM(J14,J27)</f>
        <v>1814172106</v>
      </c>
    </row>
    <row r="30" spans="1:10" ht="13.5" thickTop="1" x14ac:dyDescent="0.2"/>
  </sheetData>
  <sheetProtection formatCells="0" formatColumns="0" formatRows="0" insertColumns="0" insertRows="0" insertHyperlinks="0" deleteColumns="0" deleteRows="0" sort="0" autoFilter="0" pivotTables="0"/>
  <mergeCells count="16">
    <mergeCell ref="I1:J1"/>
    <mergeCell ref="A1:B2"/>
    <mergeCell ref="H1:H2"/>
    <mergeCell ref="F1:G2"/>
    <mergeCell ref="C1:C2"/>
    <mergeCell ref="D1:E1"/>
    <mergeCell ref="A14:B14"/>
    <mergeCell ref="F14:G14"/>
    <mergeCell ref="F29:G29"/>
    <mergeCell ref="A29:B29"/>
    <mergeCell ref="F15:G15"/>
    <mergeCell ref="A15:B15"/>
    <mergeCell ref="F28:G28"/>
    <mergeCell ref="F27:G27"/>
    <mergeCell ref="A28:B28"/>
    <mergeCell ref="A27:B27"/>
  </mergeCells>
  <phoneticPr fontId="24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49" firstPageNumber="0" orientation="landscape" horizontalDpi="300" verticalDpi="300" r:id="rId1"/>
  <headerFooter alignWithMargins="0">
    <oddHeader>&amp;L&amp;"Times New Roman,Normál"&amp;14Hegyeshalom Nagyközségi Önkormányzat&amp;C&amp;"Times New Roman,Normál"&amp;14Működési és felhalmozási mérleg - 2020.&amp;R&amp;"Arial CE,Normál"&amp;12 2. melléklet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49A92-9551-4B4E-90B8-3671FDA19FE9}">
  <dimension ref="A1:E28"/>
  <sheetViews>
    <sheetView view="pageLayout" zoomScaleNormal="100" workbookViewId="0">
      <selection activeCell="F4" sqref="F4"/>
    </sheetView>
  </sheetViews>
  <sheetFormatPr defaultRowHeight="12.75" x14ac:dyDescent="0.2"/>
  <cols>
    <col min="2" max="2" width="31.85546875" customWidth="1"/>
    <col min="3" max="3" width="13.85546875" customWidth="1"/>
    <col min="5" max="5" width="13.85546875" customWidth="1"/>
  </cols>
  <sheetData>
    <row r="1" spans="1:5" x14ac:dyDescent="0.2">
      <c r="A1" s="1572" t="s">
        <v>796</v>
      </c>
      <c r="B1" s="1573"/>
      <c r="C1" s="1573"/>
      <c r="D1" s="1573"/>
      <c r="E1" s="1573"/>
    </row>
    <row r="2" spans="1:5" ht="45" x14ac:dyDescent="0.2">
      <c r="A2" s="1396" t="s">
        <v>650</v>
      </c>
      <c r="B2" s="1396" t="s">
        <v>480</v>
      </c>
      <c r="C2" s="1396" t="s">
        <v>651</v>
      </c>
      <c r="D2" s="1396" t="s">
        <v>652</v>
      </c>
      <c r="E2" s="1396" t="s">
        <v>653</v>
      </c>
    </row>
    <row r="3" spans="1:5" ht="15" x14ac:dyDescent="0.2">
      <c r="A3" s="1396">
        <v>1</v>
      </c>
      <c r="B3" s="1396">
        <v>2</v>
      </c>
      <c r="C3" s="1396">
        <v>3</v>
      </c>
      <c r="D3" s="1396">
        <v>4</v>
      </c>
      <c r="E3" s="1396">
        <v>5</v>
      </c>
    </row>
    <row r="4" spans="1:5" ht="39.950000000000003" customHeight="1" x14ac:dyDescent="0.2">
      <c r="A4" s="1397" t="s">
        <v>797</v>
      </c>
      <c r="B4" s="1398" t="s">
        <v>798</v>
      </c>
      <c r="C4" s="1399">
        <v>542553634</v>
      </c>
      <c r="D4" s="1399">
        <v>0</v>
      </c>
      <c r="E4" s="1399">
        <v>462693169</v>
      </c>
    </row>
    <row r="5" spans="1:5" ht="39.950000000000003" customHeight="1" x14ac:dyDescent="0.2">
      <c r="A5" s="1397" t="s">
        <v>654</v>
      </c>
      <c r="B5" s="1398" t="s">
        <v>799</v>
      </c>
      <c r="C5" s="1399">
        <v>25438747</v>
      </c>
      <c r="D5" s="1399">
        <v>0</v>
      </c>
      <c r="E5" s="1399">
        <v>18787305</v>
      </c>
    </row>
    <row r="6" spans="1:5" ht="39.950000000000003" customHeight="1" x14ac:dyDescent="0.2">
      <c r="A6" s="1397" t="s">
        <v>800</v>
      </c>
      <c r="B6" s="1398" t="s">
        <v>801</v>
      </c>
      <c r="C6" s="1399">
        <v>26713794</v>
      </c>
      <c r="D6" s="1399">
        <v>0</v>
      </c>
      <c r="E6" s="1399">
        <v>15973200</v>
      </c>
    </row>
    <row r="7" spans="1:5" ht="39.950000000000003" customHeight="1" x14ac:dyDescent="0.2">
      <c r="A7" s="1400" t="s">
        <v>656</v>
      </c>
      <c r="B7" s="1401" t="s">
        <v>802</v>
      </c>
      <c r="C7" s="1402">
        <v>594706175</v>
      </c>
      <c r="D7" s="1402">
        <v>0</v>
      </c>
      <c r="E7" s="1402">
        <v>497453674</v>
      </c>
    </row>
    <row r="8" spans="1:5" ht="39.950000000000003" customHeight="1" x14ac:dyDescent="0.2">
      <c r="A8" s="1397" t="s">
        <v>662</v>
      </c>
      <c r="B8" s="1398" t="s">
        <v>803</v>
      </c>
      <c r="C8" s="1399">
        <v>215460392</v>
      </c>
      <c r="D8" s="1399">
        <v>0</v>
      </c>
      <c r="E8" s="1399">
        <v>212040831</v>
      </c>
    </row>
    <row r="9" spans="1:5" ht="39.950000000000003" customHeight="1" x14ac:dyDescent="0.2">
      <c r="A9" s="1397" t="s">
        <v>664</v>
      </c>
      <c r="B9" s="1398" t="s">
        <v>804</v>
      </c>
      <c r="C9" s="1399">
        <v>50637245</v>
      </c>
      <c r="D9" s="1399">
        <v>0</v>
      </c>
      <c r="E9" s="1399">
        <v>53674920</v>
      </c>
    </row>
    <row r="10" spans="1:5" ht="39.950000000000003" customHeight="1" x14ac:dyDescent="0.2">
      <c r="A10" s="1397" t="s">
        <v>666</v>
      </c>
      <c r="B10" s="1398" t="s">
        <v>805</v>
      </c>
      <c r="C10" s="1399">
        <v>28768409</v>
      </c>
      <c r="D10" s="1399">
        <v>0</v>
      </c>
      <c r="E10" s="1399">
        <v>235950971</v>
      </c>
    </row>
    <row r="11" spans="1:5" ht="39.950000000000003" customHeight="1" x14ac:dyDescent="0.2">
      <c r="A11" s="1397" t="s">
        <v>668</v>
      </c>
      <c r="B11" s="1398" t="s">
        <v>806</v>
      </c>
      <c r="C11" s="1399">
        <v>68658098</v>
      </c>
      <c r="D11" s="1399">
        <v>0</v>
      </c>
      <c r="E11" s="1399">
        <v>15606697</v>
      </c>
    </row>
    <row r="12" spans="1:5" ht="39.950000000000003" customHeight="1" x14ac:dyDescent="0.2">
      <c r="A12" s="1400" t="s">
        <v>807</v>
      </c>
      <c r="B12" s="1401" t="s">
        <v>808</v>
      </c>
      <c r="C12" s="1402">
        <v>363524144</v>
      </c>
      <c r="D12" s="1402">
        <v>0</v>
      </c>
      <c r="E12" s="1402">
        <v>517273419</v>
      </c>
    </row>
    <row r="13" spans="1:5" ht="39.950000000000003" customHeight="1" x14ac:dyDescent="0.2">
      <c r="A13" s="1397" t="s">
        <v>670</v>
      </c>
      <c r="B13" s="1398" t="s">
        <v>809</v>
      </c>
      <c r="C13" s="1399">
        <v>7804555</v>
      </c>
      <c r="D13" s="1399">
        <v>0</v>
      </c>
      <c r="E13" s="1399">
        <v>10114196</v>
      </c>
    </row>
    <row r="14" spans="1:5" ht="39.950000000000003" customHeight="1" x14ac:dyDescent="0.2">
      <c r="A14" s="1397" t="s">
        <v>810</v>
      </c>
      <c r="B14" s="1398" t="s">
        <v>811</v>
      </c>
      <c r="C14" s="1399">
        <v>130053539</v>
      </c>
      <c r="D14" s="1399">
        <v>0</v>
      </c>
      <c r="E14" s="1399">
        <v>136691478</v>
      </c>
    </row>
    <row r="15" spans="1:5" ht="39.950000000000003" customHeight="1" x14ac:dyDescent="0.2">
      <c r="A15" s="1400" t="s">
        <v>672</v>
      </c>
      <c r="B15" s="1401" t="s">
        <v>812</v>
      </c>
      <c r="C15" s="1402">
        <v>137858094</v>
      </c>
      <c r="D15" s="1402">
        <v>0</v>
      </c>
      <c r="E15" s="1402">
        <v>146805674</v>
      </c>
    </row>
    <row r="16" spans="1:5" ht="39.950000000000003" customHeight="1" x14ac:dyDescent="0.2">
      <c r="A16" s="1397" t="s">
        <v>674</v>
      </c>
      <c r="B16" s="1398" t="s">
        <v>813</v>
      </c>
      <c r="C16" s="1399">
        <v>35425792</v>
      </c>
      <c r="D16" s="1399">
        <v>0</v>
      </c>
      <c r="E16" s="1399">
        <v>45334136</v>
      </c>
    </row>
    <row r="17" spans="1:5" ht="39.950000000000003" customHeight="1" x14ac:dyDescent="0.2">
      <c r="A17" s="1397" t="s">
        <v>814</v>
      </c>
      <c r="B17" s="1398" t="s">
        <v>815</v>
      </c>
      <c r="C17" s="1399">
        <v>30570195</v>
      </c>
      <c r="D17" s="1399">
        <v>0</v>
      </c>
      <c r="E17" s="1399">
        <v>29848320</v>
      </c>
    </row>
    <row r="18" spans="1:5" ht="39.950000000000003" customHeight="1" x14ac:dyDescent="0.2">
      <c r="A18" s="1397" t="s">
        <v>816</v>
      </c>
      <c r="B18" s="1398" t="s">
        <v>817</v>
      </c>
      <c r="C18" s="1399">
        <v>11910655</v>
      </c>
      <c r="D18" s="1399">
        <v>0</v>
      </c>
      <c r="E18" s="1399">
        <v>12255793</v>
      </c>
    </row>
    <row r="19" spans="1:5" ht="39.950000000000003" customHeight="1" x14ac:dyDescent="0.2">
      <c r="A19" s="1400" t="s">
        <v>676</v>
      </c>
      <c r="B19" s="1401" t="s">
        <v>818</v>
      </c>
      <c r="C19" s="1402">
        <v>77906642</v>
      </c>
      <c r="D19" s="1402">
        <v>0</v>
      </c>
      <c r="E19" s="1402">
        <v>87438249</v>
      </c>
    </row>
    <row r="20" spans="1:5" ht="39.950000000000003" customHeight="1" x14ac:dyDescent="0.2">
      <c r="A20" s="1400" t="s">
        <v>678</v>
      </c>
      <c r="B20" s="1401" t="s">
        <v>819</v>
      </c>
      <c r="C20" s="1402">
        <v>59020388</v>
      </c>
      <c r="D20" s="1402">
        <v>0</v>
      </c>
      <c r="E20" s="1402">
        <v>43603793</v>
      </c>
    </row>
    <row r="21" spans="1:5" ht="39.950000000000003" customHeight="1" x14ac:dyDescent="0.2">
      <c r="A21" s="1400" t="s">
        <v>820</v>
      </c>
      <c r="B21" s="1401" t="s">
        <v>821</v>
      </c>
      <c r="C21" s="1402">
        <v>473806499</v>
      </c>
      <c r="D21" s="1402">
        <v>0</v>
      </c>
      <c r="E21" s="1402">
        <v>428354122</v>
      </c>
    </row>
    <row r="22" spans="1:5" ht="39.950000000000003" customHeight="1" x14ac:dyDescent="0.2">
      <c r="A22" s="1400" t="s">
        <v>680</v>
      </c>
      <c r="B22" s="1401" t="s">
        <v>822</v>
      </c>
      <c r="C22" s="1402">
        <v>209638696</v>
      </c>
      <c r="D22" s="1402">
        <v>0</v>
      </c>
      <c r="E22" s="1402">
        <v>308525255</v>
      </c>
    </row>
    <row r="23" spans="1:5" ht="39.950000000000003" customHeight="1" x14ac:dyDescent="0.2">
      <c r="A23" s="1397" t="s">
        <v>684</v>
      </c>
      <c r="B23" s="1398" t="s">
        <v>823</v>
      </c>
      <c r="C23" s="1399">
        <v>240</v>
      </c>
      <c r="D23" s="1399">
        <v>0</v>
      </c>
      <c r="E23" s="1399">
        <v>381</v>
      </c>
    </row>
    <row r="24" spans="1:5" ht="39.950000000000003" customHeight="1" x14ac:dyDescent="0.2">
      <c r="A24" s="1400" t="s">
        <v>824</v>
      </c>
      <c r="B24" s="1401" t="s">
        <v>825</v>
      </c>
      <c r="C24" s="1402">
        <v>240</v>
      </c>
      <c r="D24" s="1402">
        <v>0</v>
      </c>
      <c r="E24" s="1402">
        <v>381</v>
      </c>
    </row>
    <row r="25" spans="1:5" ht="39.950000000000003" customHeight="1" x14ac:dyDescent="0.2">
      <c r="A25" s="1397" t="s">
        <v>826</v>
      </c>
      <c r="B25" s="1398" t="s">
        <v>827</v>
      </c>
      <c r="C25" s="1399">
        <v>30312</v>
      </c>
      <c r="D25" s="1399">
        <v>0</v>
      </c>
      <c r="E25" s="1399">
        <v>2234418</v>
      </c>
    </row>
    <row r="26" spans="1:5" ht="39.950000000000003" customHeight="1" x14ac:dyDescent="0.2">
      <c r="A26" s="1400" t="s">
        <v>828</v>
      </c>
      <c r="B26" s="1401" t="s">
        <v>829</v>
      </c>
      <c r="C26" s="1402">
        <v>30312</v>
      </c>
      <c r="D26" s="1402">
        <v>0</v>
      </c>
      <c r="E26" s="1402">
        <v>2234418</v>
      </c>
    </row>
    <row r="27" spans="1:5" ht="39.950000000000003" customHeight="1" x14ac:dyDescent="0.2">
      <c r="A27" s="1400" t="s">
        <v>690</v>
      </c>
      <c r="B27" s="1401" t="s">
        <v>830</v>
      </c>
      <c r="C27" s="1402">
        <v>-30072</v>
      </c>
      <c r="D27" s="1402">
        <v>0</v>
      </c>
      <c r="E27" s="1402">
        <v>-2234037</v>
      </c>
    </row>
    <row r="28" spans="1:5" ht="39.950000000000003" customHeight="1" x14ac:dyDescent="0.2">
      <c r="A28" s="1400" t="s">
        <v>831</v>
      </c>
      <c r="B28" s="1401" t="s">
        <v>832</v>
      </c>
      <c r="C28" s="1402">
        <v>209608624</v>
      </c>
      <c r="D28" s="1402">
        <v>0</v>
      </c>
      <c r="E28" s="1402">
        <v>306291218</v>
      </c>
    </row>
  </sheetData>
  <mergeCells count="1">
    <mergeCell ref="A1:E1"/>
  </mergeCells>
  <pageMargins left="0.7" right="0.7" top="0.75" bottom="0.75" header="0.3" footer="0.3"/>
  <pageSetup paperSize="9" orientation="portrait" verticalDpi="0" r:id="rId1"/>
  <headerFooter>
    <oddHeader>&amp;R20. melléklet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17">
    <tabColor indexed="10"/>
    <pageSetUpPr fitToPage="1"/>
  </sheetPr>
  <dimension ref="A1:F37"/>
  <sheetViews>
    <sheetView zoomScaleNormal="100" workbookViewId="0"/>
  </sheetViews>
  <sheetFormatPr defaultColWidth="8.5703125" defaultRowHeight="12.75" x14ac:dyDescent="0.2"/>
  <cols>
    <col min="1" max="1" width="44.85546875" customWidth="1"/>
    <col min="2" max="2" width="15.28515625" customWidth="1"/>
    <col min="3" max="3" width="12.85546875" customWidth="1"/>
    <col min="4" max="4" width="12" customWidth="1"/>
    <col min="5" max="5" width="11.140625" customWidth="1"/>
    <col min="6" max="6" width="12.42578125" customWidth="1"/>
  </cols>
  <sheetData>
    <row r="1" spans="1:6" ht="20.100000000000001" customHeight="1" x14ac:dyDescent="0.2">
      <c r="A1" s="14" t="s">
        <v>294</v>
      </c>
      <c r="B1" s="1574" t="s">
        <v>295</v>
      </c>
      <c r="C1" s="1574"/>
      <c r="D1" s="1575"/>
      <c r="E1" s="1575"/>
      <c r="F1" s="1575"/>
    </row>
    <row r="2" spans="1:6" ht="20.100000000000001" customHeight="1" x14ac:dyDescent="0.2">
      <c r="A2" s="15"/>
      <c r="B2" s="16" t="s">
        <v>34</v>
      </c>
      <c r="C2" s="17" t="s">
        <v>38</v>
      </c>
      <c r="D2" s="18" t="s">
        <v>296</v>
      </c>
      <c r="E2" s="19" t="s">
        <v>297</v>
      </c>
      <c r="F2" s="19" t="s">
        <v>298</v>
      </c>
    </row>
    <row r="3" spans="1:6" ht="20.100000000000001" customHeight="1" x14ac:dyDescent="0.25">
      <c r="A3" s="1"/>
      <c r="B3" s="20"/>
      <c r="C3" s="21"/>
      <c r="D3" s="22"/>
      <c r="E3" s="8"/>
      <c r="F3" s="8"/>
    </row>
    <row r="4" spans="1:6" ht="20.100000000000001" customHeight="1" x14ac:dyDescent="0.25">
      <c r="A4" s="23"/>
      <c r="B4" s="20"/>
      <c r="C4" s="21"/>
      <c r="D4" s="22"/>
      <c r="E4" s="8"/>
      <c r="F4" s="8"/>
    </row>
    <row r="5" spans="1:6" ht="20.100000000000001" customHeight="1" x14ac:dyDescent="0.25">
      <c r="A5" s="24"/>
      <c r="B5" s="20"/>
      <c r="C5" s="21"/>
      <c r="D5" s="25"/>
      <c r="E5" s="8"/>
      <c r="F5" s="8"/>
    </row>
    <row r="6" spans="1:6" ht="20.100000000000001" customHeight="1" x14ac:dyDescent="0.25">
      <c r="A6" s="26"/>
      <c r="B6" s="20"/>
      <c r="C6" s="21"/>
      <c r="D6" s="22"/>
      <c r="E6" s="8"/>
      <c r="F6" s="8"/>
    </row>
    <row r="7" spans="1:6" ht="20.100000000000001" customHeight="1" x14ac:dyDescent="0.25">
      <c r="A7" s="26"/>
      <c r="B7" s="20"/>
      <c r="C7" s="21"/>
      <c r="D7" s="25"/>
      <c r="E7" s="8"/>
      <c r="F7" s="8"/>
    </row>
    <row r="8" spans="1:6" ht="20.100000000000001" customHeight="1" x14ac:dyDescent="0.25">
      <c r="A8" s="26"/>
      <c r="B8" s="20"/>
      <c r="C8" s="21"/>
      <c r="D8" s="25"/>
      <c r="E8" s="8"/>
      <c r="F8" s="8"/>
    </row>
    <row r="9" spans="1:6" ht="20.100000000000001" customHeight="1" x14ac:dyDescent="0.25">
      <c r="A9" s="26"/>
      <c r="B9" s="20"/>
      <c r="C9" s="21"/>
      <c r="D9" s="22"/>
      <c r="E9" s="8"/>
      <c r="F9" s="8"/>
    </row>
    <row r="10" spans="1:6" ht="20.100000000000001" customHeight="1" x14ac:dyDescent="0.25">
      <c r="A10" s="26"/>
      <c r="B10" s="20"/>
      <c r="C10" s="21"/>
      <c r="D10" s="22"/>
      <c r="E10" s="8"/>
      <c r="F10" s="8"/>
    </row>
    <row r="11" spans="1:6" ht="20.100000000000001" customHeight="1" x14ac:dyDescent="0.25">
      <c r="A11" s="27"/>
      <c r="B11" s="20"/>
      <c r="C11" s="21"/>
      <c r="D11" s="22"/>
      <c r="E11" s="8"/>
      <c r="F11" s="8"/>
    </row>
    <row r="12" spans="1:6" ht="20.100000000000001" customHeight="1" x14ac:dyDescent="0.25">
      <c r="A12" s="1"/>
      <c r="B12" s="20"/>
      <c r="C12" s="21"/>
      <c r="D12" s="22"/>
      <c r="E12" s="8"/>
      <c r="F12" s="8"/>
    </row>
    <row r="13" spans="1:6" ht="20.100000000000001" customHeight="1" x14ac:dyDescent="0.25">
      <c r="A13" s="1"/>
      <c r="B13" s="20"/>
      <c r="C13" s="21"/>
      <c r="D13" s="22"/>
      <c r="E13" s="8"/>
      <c r="F13" s="8"/>
    </row>
    <row r="14" spans="1:6" ht="20.100000000000001" customHeight="1" x14ac:dyDescent="0.25">
      <c r="A14" s="28"/>
      <c r="B14" s="20"/>
      <c r="C14" s="21"/>
      <c r="D14" s="22"/>
      <c r="E14" s="8"/>
      <c r="F14" s="8"/>
    </row>
    <row r="15" spans="1:6" ht="20.100000000000001" customHeight="1" x14ac:dyDescent="0.25">
      <c r="A15" s="1"/>
      <c r="B15" s="20"/>
      <c r="C15" s="21"/>
      <c r="D15" s="22"/>
      <c r="E15" s="8"/>
      <c r="F15" s="8"/>
    </row>
    <row r="16" spans="1:6" ht="20.100000000000001" customHeight="1" x14ac:dyDescent="0.25">
      <c r="A16" s="3"/>
      <c r="B16" s="20"/>
      <c r="C16" s="21"/>
      <c r="D16" s="22"/>
      <c r="E16" s="8"/>
      <c r="F16" s="8"/>
    </row>
    <row r="17" spans="1:6" ht="20.100000000000001" customHeight="1" x14ac:dyDescent="0.25">
      <c r="A17" s="28"/>
      <c r="B17" s="20"/>
      <c r="C17" s="21"/>
      <c r="D17" s="22"/>
      <c r="E17" s="8"/>
      <c r="F17" s="8"/>
    </row>
    <row r="18" spans="1:6" ht="20.100000000000001" customHeight="1" x14ac:dyDescent="0.25">
      <c r="A18" s="1"/>
      <c r="B18" s="20"/>
      <c r="C18" s="21"/>
      <c r="D18" s="22"/>
      <c r="E18" s="8"/>
      <c r="F18" s="8"/>
    </row>
    <row r="19" spans="1:6" ht="20.100000000000001" customHeight="1" x14ac:dyDescent="0.25">
      <c r="A19" s="28"/>
      <c r="B19" s="20"/>
      <c r="C19" s="21"/>
      <c r="D19" s="22"/>
      <c r="E19" s="8"/>
      <c r="F19" s="8"/>
    </row>
    <row r="20" spans="1:6" ht="20.100000000000001" customHeight="1" x14ac:dyDescent="0.25">
      <c r="A20" s="1"/>
      <c r="B20" s="20"/>
      <c r="C20" s="21"/>
      <c r="D20" s="22"/>
      <c r="E20" s="8"/>
      <c r="F20" s="8"/>
    </row>
    <row r="21" spans="1:6" ht="20.100000000000001" customHeight="1" x14ac:dyDescent="0.25">
      <c r="A21" s="2"/>
      <c r="B21" s="20"/>
      <c r="C21" s="21"/>
      <c r="D21" s="22"/>
      <c r="E21" s="8"/>
      <c r="F21" s="8"/>
    </row>
    <row r="22" spans="1:6" ht="20.100000000000001" customHeight="1" x14ac:dyDescent="0.25">
      <c r="A22" s="1"/>
      <c r="B22" s="20"/>
      <c r="C22" s="21"/>
      <c r="D22" s="22"/>
      <c r="E22" s="8"/>
      <c r="F22" s="8"/>
    </row>
    <row r="23" spans="1:6" ht="20.100000000000001" customHeight="1" x14ac:dyDescent="0.25">
      <c r="A23" s="1"/>
      <c r="B23" s="20"/>
      <c r="C23" s="21"/>
      <c r="D23" s="22"/>
      <c r="E23" s="8"/>
      <c r="F23" s="8"/>
    </row>
    <row r="24" spans="1:6" ht="20.100000000000001" customHeight="1" x14ac:dyDescent="0.25">
      <c r="A24" s="1"/>
      <c r="B24" s="20"/>
      <c r="C24" s="21"/>
      <c r="D24" s="22"/>
      <c r="E24" s="8"/>
      <c r="F24" s="8"/>
    </row>
    <row r="25" spans="1:6" ht="20.100000000000001" customHeight="1" x14ac:dyDescent="0.25">
      <c r="A25" s="1"/>
      <c r="B25" s="20"/>
      <c r="C25" s="21"/>
      <c r="D25" s="22"/>
      <c r="E25" s="8"/>
      <c r="F25" s="8"/>
    </row>
    <row r="26" spans="1:6" ht="20.100000000000001" customHeight="1" x14ac:dyDescent="0.25">
      <c r="A26" s="1"/>
      <c r="B26" s="20"/>
      <c r="C26" s="21"/>
      <c r="D26" s="22"/>
      <c r="E26" s="8"/>
      <c r="F26" s="8"/>
    </row>
    <row r="27" spans="1:6" ht="20.100000000000001" customHeight="1" x14ac:dyDescent="0.25">
      <c r="A27" s="1"/>
      <c r="B27" s="20"/>
      <c r="C27" s="21"/>
      <c r="D27" s="22"/>
      <c r="E27" s="8"/>
      <c r="F27" s="8"/>
    </row>
    <row r="28" spans="1:6" ht="20.100000000000001" customHeight="1" x14ac:dyDescent="0.25">
      <c r="A28" s="28"/>
      <c r="B28" s="20"/>
      <c r="C28" s="21"/>
      <c r="D28" s="22"/>
      <c r="E28" s="8"/>
      <c r="F28" s="8"/>
    </row>
    <row r="29" spans="1:6" ht="20.100000000000001" customHeight="1" x14ac:dyDescent="0.25">
      <c r="A29" s="2"/>
      <c r="B29" s="20"/>
      <c r="C29" s="21"/>
      <c r="D29" s="22"/>
      <c r="E29" s="8"/>
      <c r="F29" s="8"/>
    </row>
    <row r="30" spans="1:6" ht="20.100000000000001" customHeight="1" x14ac:dyDescent="0.25">
      <c r="A30" s="1"/>
      <c r="B30" s="20"/>
      <c r="C30" s="21"/>
      <c r="D30" s="22"/>
      <c r="E30" s="8"/>
      <c r="F30" s="8"/>
    </row>
    <row r="31" spans="1:6" ht="20.100000000000001" customHeight="1" x14ac:dyDescent="0.25">
      <c r="A31" s="29" t="s">
        <v>299</v>
      </c>
      <c r="B31" s="20">
        <f>SUM(B3:B30)</f>
        <v>0</v>
      </c>
      <c r="C31" s="20">
        <f>SUM(C3:C30)</f>
        <v>0</v>
      </c>
      <c r="D31" s="20">
        <f>SUM(D3:D30)</f>
        <v>0</v>
      </c>
      <c r="E31" s="20">
        <f>SUM(E3:E30)</f>
        <v>0</v>
      </c>
      <c r="F31" s="20">
        <f>SUM(F3:F30)</f>
        <v>0</v>
      </c>
    </row>
    <row r="32" spans="1:6" ht="20.100000000000001" customHeight="1" x14ac:dyDescent="0.25">
      <c r="A32" s="1"/>
      <c r="B32" s="20"/>
      <c r="C32" s="30"/>
      <c r="D32" s="31"/>
      <c r="E32" s="8"/>
      <c r="F32" s="8"/>
    </row>
    <row r="33" spans="1:6" ht="20.100000000000001" customHeight="1" x14ac:dyDescent="0.25">
      <c r="A33" s="1"/>
      <c r="B33" s="20"/>
      <c r="C33" s="30"/>
      <c r="D33" s="31"/>
      <c r="E33" s="8"/>
      <c r="F33" s="8"/>
    </row>
    <row r="34" spans="1:6" ht="20.100000000000001" customHeight="1" x14ac:dyDescent="0.25">
      <c r="A34" s="1"/>
      <c r="B34" s="20"/>
      <c r="C34" s="30"/>
      <c r="D34" s="32"/>
      <c r="E34" s="8"/>
      <c r="F34" s="8"/>
    </row>
    <row r="35" spans="1:6" ht="20.100000000000001" customHeight="1" x14ac:dyDescent="0.25">
      <c r="A35" s="1"/>
      <c r="B35" s="20"/>
      <c r="C35" s="30"/>
      <c r="D35" s="31"/>
      <c r="E35" s="8"/>
      <c r="F35" s="8"/>
    </row>
    <row r="36" spans="1:6" ht="20.100000000000001" customHeight="1" x14ac:dyDescent="0.25">
      <c r="A36" s="1"/>
      <c r="B36" s="20"/>
      <c r="C36" s="30"/>
      <c r="D36" s="32"/>
      <c r="E36" s="8"/>
      <c r="F36" s="8"/>
    </row>
    <row r="37" spans="1:6" ht="20.100000000000001" customHeight="1" x14ac:dyDescent="0.2">
      <c r="A37" s="33" t="s">
        <v>300</v>
      </c>
      <c r="B37" s="30">
        <f>SUM(B31:B36)</f>
        <v>0</v>
      </c>
      <c r="C37" s="30">
        <f>SUM(C31:C36)</f>
        <v>0</v>
      </c>
      <c r="D37" s="30">
        <f>SUM(D31:D36)</f>
        <v>0</v>
      </c>
      <c r="E37" s="30">
        <f>SUM(E31:E36)</f>
        <v>0</v>
      </c>
      <c r="F37" s="30">
        <f>SUM(F31:F36)</f>
        <v>0</v>
      </c>
    </row>
  </sheetData>
  <sheetProtection selectLockedCells="1" selectUnlockedCells="1"/>
  <mergeCells count="2">
    <mergeCell ref="B1:C1"/>
    <mergeCell ref="D1:F1"/>
  </mergeCells>
  <phoneticPr fontId="24" type="noConversion"/>
  <pageMargins left="0.74791666666666667" right="0.74791666666666667" top="0.92847222222222214" bottom="0.98402777777777772" header="0.51180555555555551" footer="0.51180555555555551"/>
  <pageSetup paperSize="9" firstPageNumber="0" orientation="portrait" horizontalDpi="300" verticalDpi="300"/>
  <headerFooter alignWithMargins="0">
    <oddHeader>&amp;L&amp;"Times New Roman,Normál"&amp;14Hegyeshalom Nagyközségi Önkormányzat&amp;C&amp;"Times New Roman,Normál"&amp;14Áthúzódó kötelezettség vállalások2014. terv&amp;R&amp;"Arial CE,Általános"&amp;12 11. számú 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>
    <tabColor indexed="52"/>
    <pageSetUpPr fitToPage="1"/>
  </sheetPr>
  <dimension ref="A1:AA59"/>
  <sheetViews>
    <sheetView zoomScale="70" zoomScaleNormal="70" workbookViewId="0">
      <pane xSplit="2" ySplit="2" topLeftCell="G18" activePane="bottomRight" state="frozen"/>
      <selection activeCell="J16" sqref="J16"/>
      <selection pane="topRight" activeCell="J16" sqref="J16"/>
      <selection pane="bottomLeft" activeCell="J16" sqref="J16"/>
      <selection pane="bottomRight" activeCell="AA61" sqref="AA61"/>
    </sheetView>
  </sheetViews>
  <sheetFormatPr defaultColWidth="8.5703125" defaultRowHeight="18.75" x14ac:dyDescent="0.2"/>
  <cols>
    <col min="1" max="1" width="7.42578125" style="38" bestFit="1" customWidth="1"/>
    <col min="2" max="2" width="61.140625" style="37" bestFit="1" customWidth="1"/>
    <col min="3" max="3" width="16" style="37" bestFit="1" customWidth="1"/>
    <col min="4" max="5" width="14.140625" style="37" bestFit="1" customWidth="1"/>
    <col min="6" max="6" width="11.42578125" style="37" bestFit="1" customWidth="1"/>
    <col min="7" max="7" width="16" style="39" bestFit="1" customWidth="1"/>
    <col min="8" max="8" width="16" style="37" bestFit="1" customWidth="1"/>
    <col min="9" max="10" width="14.140625" style="37" bestFit="1" customWidth="1"/>
    <col min="11" max="11" width="11.42578125" style="37" bestFit="1" customWidth="1"/>
    <col min="12" max="12" width="16" style="40" bestFit="1" customWidth="1"/>
    <col min="13" max="13" width="16.5703125" style="37" customWidth="1"/>
    <col min="14" max="14" width="18" style="37" customWidth="1"/>
    <col min="15" max="15" width="19.5703125" style="37" customWidth="1"/>
    <col min="16" max="16" width="11" style="37" bestFit="1" customWidth="1"/>
    <col min="17" max="17" width="15.85546875" style="40" customWidth="1"/>
    <col min="18" max="18" width="14.5703125" style="37" bestFit="1" customWidth="1"/>
    <col min="19" max="20" width="12.7109375" style="37" bestFit="1" customWidth="1"/>
    <col min="21" max="21" width="11.42578125" style="37" bestFit="1" customWidth="1"/>
    <col min="22" max="22" width="14.5703125" style="40" bestFit="1" customWidth="1"/>
    <col min="23" max="23" width="15.42578125" style="37" customWidth="1"/>
    <col min="24" max="24" width="19.140625" style="37" customWidth="1"/>
    <col min="25" max="25" width="16.85546875" style="37" customWidth="1"/>
    <col min="26" max="26" width="11" style="37" bestFit="1" customWidth="1"/>
    <col min="27" max="27" width="17.42578125" style="40" customWidth="1"/>
    <col min="28" max="16384" width="8.5703125" style="37"/>
  </cols>
  <sheetData>
    <row r="1" spans="1:27" ht="17.25" thickTop="1" thickBot="1" x14ac:dyDescent="0.25">
      <c r="A1" s="1448" t="s">
        <v>93</v>
      </c>
      <c r="B1" s="1450" t="s">
        <v>0</v>
      </c>
      <c r="C1" s="1442" t="s">
        <v>466</v>
      </c>
      <c r="D1" s="1443"/>
      <c r="E1" s="1443"/>
      <c r="F1" s="1443"/>
      <c r="G1" s="1444"/>
      <c r="H1" s="1445" t="s">
        <v>465</v>
      </c>
      <c r="I1" s="1446"/>
      <c r="J1" s="1446"/>
      <c r="K1" s="1446"/>
      <c r="L1" s="1446"/>
      <c r="M1" s="1446" t="s">
        <v>632</v>
      </c>
      <c r="N1" s="1446"/>
      <c r="O1" s="1446"/>
      <c r="P1" s="1446"/>
      <c r="Q1" s="1452"/>
      <c r="R1" s="1447" t="s">
        <v>467</v>
      </c>
      <c r="S1" s="1436"/>
      <c r="T1" s="1436"/>
      <c r="U1" s="1436"/>
      <c r="V1" s="1436"/>
      <c r="W1" s="1436" t="s">
        <v>633</v>
      </c>
      <c r="X1" s="1436"/>
      <c r="Y1" s="1436"/>
      <c r="Z1" s="1436"/>
      <c r="AA1" s="1437"/>
    </row>
    <row r="2" spans="1:27" s="59" customFormat="1" ht="19.5" thickBot="1" x14ac:dyDescent="0.25">
      <c r="A2" s="1449"/>
      <c r="B2" s="1451"/>
      <c r="C2" s="506" t="s">
        <v>94</v>
      </c>
      <c r="D2" s="507" t="s">
        <v>95</v>
      </c>
      <c r="E2" s="507" t="s">
        <v>96</v>
      </c>
      <c r="F2" s="508" t="s">
        <v>317</v>
      </c>
      <c r="G2" s="509" t="s">
        <v>97</v>
      </c>
      <c r="H2" s="510" t="s">
        <v>94</v>
      </c>
      <c r="I2" s="511" t="s">
        <v>95</v>
      </c>
      <c r="J2" s="511" t="s">
        <v>96</v>
      </c>
      <c r="K2" s="512" t="s">
        <v>317</v>
      </c>
      <c r="L2" s="472" t="s">
        <v>97</v>
      </c>
      <c r="M2" s="473" t="s">
        <v>94</v>
      </c>
      <c r="N2" s="511" t="s">
        <v>95</v>
      </c>
      <c r="O2" s="511" t="s">
        <v>96</v>
      </c>
      <c r="P2" s="512" t="s">
        <v>317</v>
      </c>
      <c r="Q2" s="513" t="s">
        <v>97</v>
      </c>
      <c r="R2" s="514" t="s">
        <v>94</v>
      </c>
      <c r="S2" s="515" t="s">
        <v>95</v>
      </c>
      <c r="T2" s="515" t="s">
        <v>96</v>
      </c>
      <c r="U2" s="516" t="s">
        <v>317</v>
      </c>
      <c r="V2" s="490" t="s">
        <v>97</v>
      </c>
      <c r="W2" s="491" t="s">
        <v>94</v>
      </c>
      <c r="X2" s="515" t="s">
        <v>95</v>
      </c>
      <c r="Y2" s="515" t="s">
        <v>96</v>
      </c>
      <c r="Z2" s="516" t="s">
        <v>317</v>
      </c>
      <c r="AA2" s="517" t="s">
        <v>97</v>
      </c>
    </row>
    <row r="3" spans="1:27" s="57" customFormat="1" ht="15.75" x14ac:dyDescent="0.2">
      <c r="A3" s="518" t="s">
        <v>98</v>
      </c>
      <c r="B3" s="519" t="s">
        <v>99</v>
      </c>
      <c r="C3" s="520">
        <f>Önkormányzat!C79</f>
        <v>149445672</v>
      </c>
      <c r="D3" s="521"/>
      <c r="E3" s="521"/>
      <c r="F3" s="522"/>
      <c r="G3" s="523">
        <f>SUM(C3:F3)</f>
        <v>149445672</v>
      </c>
      <c r="H3" s="524">
        <f>Önkormányzat!D79</f>
        <v>73334057</v>
      </c>
      <c r="I3" s="525"/>
      <c r="J3" s="525"/>
      <c r="K3" s="526"/>
      <c r="L3" s="474">
        <f t="shared" ref="L3:L11" si="0">SUM(H3:K3)</f>
        <v>73334057</v>
      </c>
      <c r="M3" s="475">
        <f>Önkormányzat!E79</f>
        <v>74344944</v>
      </c>
      <c r="N3" s="525">
        <f>KÖH!E78</f>
        <v>0</v>
      </c>
      <c r="O3" s="525">
        <f>Óvoda!E78</f>
        <v>0</v>
      </c>
      <c r="P3" s="526">
        <f>Könyvtár!E78</f>
        <v>0</v>
      </c>
      <c r="Q3" s="527">
        <f t="shared" ref="Q3:Q11" si="1">SUM(M3:P3)</f>
        <v>74344944</v>
      </c>
      <c r="R3" s="528">
        <f>Önkormányzat!F79</f>
        <v>38420172</v>
      </c>
      <c r="S3" s="529"/>
      <c r="T3" s="529"/>
      <c r="U3" s="530"/>
      <c r="V3" s="492">
        <f t="shared" ref="V3:V12" si="2">SUM(R3:U3)</f>
        <v>38420172</v>
      </c>
      <c r="W3" s="493">
        <f>Önkormányzat!G79</f>
        <v>74344944</v>
      </c>
      <c r="X3" s="529">
        <f>KÖH!G78</f>
        <v>0</v>
      </c>
      <c r="Y3" s="529">
        <f>Óvoda!E78</f>
        <v>0</v>
      </c>
      <c r="Z3" s="530">
        <f>Könyvtár!E78</f>
        <v>0</v>
      </c>
      <c r="AA3" s="531">
        <f t="shared" ref="AA3:AA12" si="3">SUM(W3:Z3)</f>
        <v>74344944</v>
      </c>
    </row>
    <row r="4" spans="1:27" s="57" customFormat="1" ht="15.75" x14ac:dyDescent="0.2">
      <c r="A4" s="532" t="s">
        <v>100</v>
      </c>
      <c r="B4" s="533" t="s">
        <v>101</v>
      </c>
      <c r="C4" s="534">
        <f>Önkormányzat!C80</f>
        <v>79731470</v>
      </c>
      <c r="D4" s="535"/>
      <c r="E4" s="535"/>
      <c r="F4" s="536"/>
      <c r="G4" s="537">
        <f t="shared" ref="G4:G9" si="4">SUM(C4:F4)</f>
        <v>79731470</v>
      </c>
      <c r="H4" s="538">
        <f>Önkormányzat!D80</f>
        <v>79731470</v>
      </c>
      <c r="I4" s="539"/>
      <c r="J4" s="539"/>
      <c r="K4" s="540"/>
      <c r="L4" s="476">
        <f t="shared" si="0"/>
        <v>79731470</v>
      </c>
      <c r="M4" s="477">
        <f>Önkormányzat!E80</f>
        <v>85591620</v>
      </c>
      <c r="N4" s="539">
        <f>KÖH!E79</f>
        <v>0</v>
      </c>
      <c r="O4" s="539">
        <f>Óvoda!E79</f>
        <v>0</v>
      </c>
      <c r="P4" s="540">
        <f>Könyvtár!E79</f>
        <v>0</v>
      </c>
      <c r="Q4" s="541">
        <f t="shared" si="1"/>
        <v>85591620</v>
      </c>
      <c r="R4" s="542">
        <f>Önkormányzat!F80</f>
        <v>41460367</v>
      </c>
      <c r="S4" s="543"/>
      <c r="T4" s="543"/>
      <c r="U4" s="544"/>
      <c r="V4" s="494">
        <f t="shared" si="2"/>
        <v>41460367</v>
      </c>
      <c r="W4" s="495">
        <f>Önkormányzat!G80</f>
        <v>85591620</v>
      </c>
      <c r="X4" s="543">
        <f>KÖH!G79</f>
        <v>0</v>
      </c>
      <c r="Y4" s="543">
        <f>Óvoda!E79</f>
        <v>0</v>
      </c>
      <c r="Z4" s="544">
        <f>Könyvtár!E79</f>
        <v>0</v>
      </c>
      <c r="AA4" s="545">
        <f t="shared" si="3"/>
        <v>85591620</v>
      </c>
    </row>
    <row r="5" spans="1:27" s="57" customFormat="1" ht="15.75" x14ac:dyDescent="0.2">
      <c r="A5" s="546" t="s">
        <v>102</v>
      </c>
      <c r="B5" s="533" t="s">
        <v>103</v>
      </c>
      <c r="C5" s="534">
        <f>Önkormányzat!C81</f>
        <v>33815692</v>
      </c>
      <c r="D5" s="535"/>
      <c r="E5" s="535"/>
      <c r="F5" s="536"/>
      <c r="G5" s="537">
        <f t="shared" si="4"/>
        <v>33815692</v>
      </c>
      <c r="H5" s="538">
        <f>Önkormányzat!D81</f>
        <v>33815692</v>
      </c>
      <c r="I5" s="539"/>
      <c r="J5" s="539"/>
      <c r="K5" s="540"/>
      <c r="L5" s="476">
        <f t="shared" si="0"/>
        <v>33815692</v>
      </c>
      <c r="M5" s="477">
        <f>Önkormányzat!E81</f>
        <v>36892856</v>
      </c>
      <c r="N5" s="539">
        <f>KÖH!E80</f>
        <v>0</v>
      </c>
      <c r="O5" s="539">
        <f>Óvoda!E80</f>
        <v>0</v>
      </c>
      <c r="P5" s="540">
        <f>Könyvtár!E80</f>
        <v>0</v>
      </c>
      <c r="Q5" s="541">
        <f t="shared" si="1"/>
        <v>36892856</v>
      </c>
      <c r="R5" s="542">
        <f>Önkormányzat!F81</f>
        <v>17623827</v>
      </c>
      <c r="S5" s="543"/>
      <c r="T5" s="543"/>
      <c r="U5" s="544"/>
      <c r="V5" s="494">
        <f t="shared" si="2"/>
        <v>17623827</v>
      </c>
      <c r="W5" s="495">
        <f>Önkormányzat!G81</f>
        <v>36892856</v>
      </c>
      <c r="X5" s="543">
        <f>KÖH!G80</f>
        <v>0</v>
      </c>
      <c r="Y5" s="543">
        <f>Óvoda!E80</f>
        <v>0</v>
      </c>
      <c r="Z5" s="544">
        <f>Könyvtár!E80</f>
        <v>0</v>
      </c>
      <c r="AA5" s="545">
        <f t="shared" si="3"/>
        <v>36892856</v>
      </c>
    </row>
    <row r="6" spans="1:27" s="57" customFormat="1" ht="15.75" x14ac:dyDescent="0.2">
      <c r="A6" s="532" t="s">
        <v>104</v>
      </c>
      <c r="B6" s="533" t="s">
        <v>105</v>
      </c>
      <c r="C6" s="534">
        <f>Önkormányzat!C82</f>
        <v>4578660</v>
      </c>
      <c r="D6" s="535"/>
      <c r="E6" s="535"/>
      <c r="F6" s="536"/>
      <c r="G6" s="537">
        <f t="shared" si="4"/>
        <v>4578660</v>
      </c>
      <c r="H6" s="538">
        <f>Önkormányzat!D82</f>
        <v>4578660</v>
      </c>
      <c r="I6" s="539"/>
      <c r="J6" s="539"/>
      <c r="K6" s="540"/>
      <c r="L6" s="476">
        <f t="shared" si="0"/>
        <v>4578660</v>
      </c>
      <c r="M6" s="477">
        <f>Önkormányzat!E82</f>
        <v>6619461</v>
      </c>
      <c r="N6" s="539">
        <f>KÖH!E81</f>
        <v>0</v>
      </c>
      <c r="O6" s="539">
        <f>Óvoda!E81</f>
        <v>0</v>
      </c>
      <c r="P6" s="540">
        <f>Könyvtár!E81</f>
        <v>0</v>
      </c>
      <c r="Q6" s="541">
        <f t="shared" si="1"/>
        <v>6619461</v>
      </c>
      <c r="R6" s="542">
        <f>Önkormányzat!F82</f>
        <v>2674155</v>
      </c>
      <c r="S6" s="543"/>
      <c r="T6" s="543"/>
      <c r="U6" s="544"/>
      <c r="V6" s="494">
        <f t="shared" si="2"/>
        <v>2674155</v>
      </c>
      <c r="W6" s="495">
        <f>Önkormányzat!G82</f>
        <v>6619461</v>
      </c>
      <c r="X6" s="543">
        <f>KÖH!G81</f>
        <v>0</v>
      </c>
      <c r="Y6" s="543">
        <f>Óvoda!E81</f>
        <v>0</v>
      </c>
      <c r="Z6" s="544">
        <f>Könyvtár!E81</f>
        <v>0</v>
      </c>
      <c r="AA6" s="545">
        <f t="shared" si="3"/>
        <v>6619461</v>
      </c>
    </row>
    <row r="7" spans="1:27" s="57" customFormat="1" ht="15.75" x14ac:dyDescent="0.2">
      <c r="A7" s="532" t="s">
        <v>106</v>
      </c>
      <c r="B7" s="533" t="s">
        <v>107</v>
      </c>
      <c r="C7" s="534">
        <f>Önkormányzat!C83</f>
        <v>0</v>
      </c>
      <c r="D7" s="535"/>
      <c r="E7" s="535"/>
      <c r="F7" s="536"/>
      <c r="G7" s="537">
        <f t="shared" si="4"/>
        <v>0</v>
      </c>
      <c r="H7" s="538">
        <f>Önkormányzat!D83</f>
        <v>0</v>
      </c>
      <c r="I7" s="539"/>
      <c r="J7" s="539"/>
      <c r="K7" s="540"/>
      <c r="L7" s="476">
        <f t="shared" si="0"/>
        <v>0</v>
      </c>
      <c r="M7" s="477">
        <f>Önkormányzat!E83</f>
        <v>8389100</v>
      </c>
      <c r="N7" s="539">
        <f>KÖH!E82</f>
        <v>0</v>
      </c>
      <c r="O7" s="539">
        <f>Óvoda!E82</f>
        <v>0</v>
      </c>
      <c r="P7" s="540">
        <f>Könyvtár!E82</f>
        <v>0</v>
      </c>
      <c r="Q7" s="541">
        <f t="shared" si="1"/>
        <v>8389100</v>
      </c>
      <c r="R7" s="542">
        <f>Önkormányzat!F83</f>
        <v>0</v>
      </c>
      <c r="S7" s="543"/>
      <c r="T7" s="543"/>
      <c r="U7" s="544"/>
      <c r="V7" s="494">
        <f t="shared" si="2"/>
        <v>0</v>
      </c>
      <c r="W7" s="495">
        <f>Önkormányzat!G83</f>
        <v>8389100</v>
      </c>
      <c r="X7" s="543">
        <f>KÖH!G82</f>
        <v>0</v>
      </c>
      <c r="Y7" s="543">
        <f>Óvoda!E82</f>
        <v>0</v>
      </c>
      <c r="Z7" s="544">
        <f>Könyvtár!E82</f>
        <v>0</v>
      </c>
      <c r="AA7" s="545">
        <f t="shared" si="3"/>
        <v>8389100</v>
      </c>
    </row>
    <row r="8" spans="1:27" s="57" customFormat="1" ht="15.75" x14ac:dyDescent="0.2">
      <c r="A8" s="532" t="s">
        <v>108</v>
      </c>
      <c r="B8" s="533" t="s">
        <v>109</v>
      </c>
      <c r="C8" s="534">
        <f>Önkormányzat!C84</f>
        <v>0</v>
      </c>
      <c r="D8" s="535"/>
      <c r="E8" s="535"/>
      <c r="F8" s="536"/>
      <c r="G8" s="537">
        <f t="shared" si="4"/>
        <v>0</v>
      </c>
      <c r="H8" s="538">
        <f>Önkormányzat!D84</f>
        <v>202850</v>
      </c>
      <c r="I8" s="539"/>
      <c r="J8" s="539"/>
      <c r="K8" s="540"/>
      <c r="L8" s="476">
        <f t="shared" si="0"/>
        <v>202850</v>
      </c>
      <c r="M8" s="477">
        <f>Önkormányzat!E84</f>
        <v>202850</v>
      </c>
      <c r="N8" s="539">
        <f>KÖH!E83</f>
        <v>0</v>
      </c>
      <c r="O8" s="539">
        <f>Óvoda!E83</f>
        <v>0</v>
      </c>
      <c r="P8" s="540">
        <f>Könyvtár!E83</f>
        <v>0</v>
      </c>
      <c r="Q8" s="541">
        <f t="shared" si="1"/>
        <v>202850</v>
      </c>
      <c r="R8" s="542">
        <f>Önkormányzat!F84</f>
        <v>202850</v>
      </c>
      <c r="S8" s="543"/>
      <c r="T8" s="543"/>
      <c r="U8" s="544"/>
      <c r="V8" s="494">
        <f t="shared" si="2"/>
        <v>202850</v>
      </c>
      <c r="W8" s="495">
        <f>Önkormányzat!G84</f>
        <v>202850</v>
      </c>
      <c r="X8" s="543">
        <f>KÖH!G83</f>
        <v>0</v>
      </c>
      <c r="Y8" s="543">
        <f>Óvoda!E83</f>
        <v>0</v>
      </c>
      <c r="Z8" s="544">
        <f>Könyvtár!E83</f>
        <v>0</v>
      </c>
      <c r="AA8" s="545">
        <f t="shared" si="3"/>
        <v>202850</v>
      </c>
    </row>
    <row r="9" spans="1:27" s="57" customFormat="1" ht="15.75" x14ac:dyDescent="0.2">
      <c r="A9" s="532"/>
      <c r="B9" s="533" t="s">
        <v>306</v>
      </c>
      <c r="C9" s="534">
        <f>Önkormányzat!C85</f>
        <v>-76111615</v>
      </c>
      <c r="D9" s="535"/>
      <c r="E9" s="535"/>
      <c r="F9" s="536"/>
      <c r="G9" s="537">
        <f t="shared" si="4"/>
        <v>-76111615</v>
      </c>
      <c r="H9" s="538">
        <f>Önkormányzat!D85</f>
        <v>0</v>
      </c>
      <c r="I9" s="539"/>
      <c r="J9" s="539"/>
      <c r="K9" s="540"/>
      <c r="L9" s="476">
        <f t="shared" si="0"/>
        <v>0</v>
      </c>
      <c r="M9" s="477">
        <f>Önkormányzat!E85</f>
        <v>0</v>
      </c>
      <c r="N9" s="539">
        <f>KÖH!E84</f>
        <v>0</v>
      </c>
      <c r="O9" s="539">
        <f>Óvoda!E84</f>
        <v>0</v>
      </c>
      <c r="P9" s="540">
        <f>Könyvtár!E84</f>
        <v>0</v>
      </c>
      <c r="Q9" s="541">
        <f t="shared" si="1"/>
        <v>0</v>
      </c>
      <c r="R9" s="542">
        <f>Önkormányzat!F85</f>
        <v>0</v>
      </c>
      <c r="S9" s="543"/>
      <c r="T9" s="543"/>
      <c r="U9" s="544"/>
      <c r="V9" s="494">
        <f t="shared" si="2"/>
        <v>0</v>
      </c>
      <c r="W9" s="495">
        <f>Önkormányzat!G85</f>
        <v>0</v>
      </c>
      <c r="X9" s="543">
        <f>KÖH!G84</f>
        <v>0</v>
      </c>
      <c r="Y9" s="543">
        <f>Óvoda!E84</f>
        <v>0</v>
      </c>
      <c r="Z9" s="544">
        <f>Könyvtár!E84</f>
        <v>0</v>
      </c>
      <c r="AA9" s="545">
        <f t="shared" si="3"/>
        <v>0</v>
      </c>
    </row>
    <row r="10" spans="1:27" ht="15.75" x14ac:dyDescent="0.2">
      <c r="A10" s="547" t="s">
        <v>3</v>
      </c>
      <c r="B10" s="548" t="s">
        <v>4</v>
      </c>
      <c r="C10" s="549">
        <f>SUM(C3:C9)</f>
        <v>191459879</v>
      </c>
      <c r="D10" s="550">
        <f>SUM(D3:D9)</f>
        <v>0</v>
      </c>
      <c r="E10" s="550">
        <f>SUM(E3:E9)</f>
        <v>0</v>
      </c>
      <c r="F10" s="551"/>
      <c r="G10" s="552">
        <f>SUM(G3:G9)</f>
        <v>191459879</v>
      </c>
      <c r="H10" s="553">
        <f>SUM(H3:H9)</f>
        <v>191662729</v>
      </c>
      <c r="I10" s="550"/>
      <c r="J10" s="550"/>
      <c r="K10" s="551"/>
      <c r="L10" s="478">
        <f t="shared" si="0"/>
        <v>191662729</v>
      </c>
      <c r="M10" s="479">
        <f>SUM(M3:M9)</f>
        <v>212040831</v>
      </c>
      <c r="N10" s="550">
        <f>SUM(N3:N9)</f>
        <v>0</v>
      </c>
      <c r="O10" s="550">
        <f>SUM(O3:O9)</f>
        <v>0</v>
      </c>
      <c r="P10" s="551">
        <f>SUM(P3:P9)</f>
        <v>0</v>
      </c>
      <c r="Q10" s="552">
        <f t="shared" si="1"/>
        <v>212040831</v>
      </c>
      <c r="R10" s="554"/>
      <c r="S10" s="555"/>
      <c r="T10" s="555">
        <f>SUM(T3:T9)</f>
        <v>0</v>
      </c>
      <c r="U10" s="556"/>
      <c r="V10" s="496">
        <f t="shared" si="2"/>
        <v>0</v>
      </c>
      <c r="W10" s="497">
        <f>SUM(W3:W9)</f>
        <v>212040831</v>
      </c>
      <c r="X10" s="555">
        <f t="shared" ref="X10:Z10" si="5">SUM(X3:X9)</f>
        <v>0</v>
      </c>
      <c r="Y10" s="555">
        <f t="shared" si="5"/>
        <v>0</v>
      </c>
      <c r="Z10" s="556">
        <f t="shared" si="5"/>
        <v>0</v>
      </c>
      <c r="AA10" s="557">
        <f t="shared" si="3"/>
        <v>212040831</v>
      </c>
    </row>
    <row r="11" spans="1:27" s="57" customFormat="1" ht="15.75" x14ac:dyDescent="0.2">
      <c r="A11" s="532"/>
      <c r="B11" s="533" t="s">
        <v>325</v>
      </c>
      <c r="C11" s="534">
        <f>Önkormányzat!C87</f>
        <v>0</v>
      </c>
      <c r="D11" s="535"/>
      <c r="E11" s="535"/>
      <c r="F11" s="536"/>
      <c r="G11" s="537">
        <f>SUM(C11:F11)</f>
        <v>0</v>
      </c>
      <c r="H11" s="538">
        <f>Önkormányzat!D87</f>
        <v>0</v>
      </c>
      <c r="I11" s="539"/>
      <c r="J11" s="539"/>
      <c r="K11" s="540"/>
      <c r="L11" s="476">
        <f t="shared" si="0"/>
        <v>0</v>
      </c>
      <c r="M11" s="477">
        <f>Önkormányzat!E87</f>
        <v>0</v>
      </c>
      <c r="N11" s="539">
        <f>KÖH!E86</f>
        <v>0</v>
      </c>
      <c r="O11" s="539">
        <f>Óvoda!E86</f>
        <v>0</v>
      </c>
      <c r="P11" s="540">
        <f>Könyvtár!E86</f>
        <v>0</v>
      </c>
      <c r="Q11" s="541">
        <f t="shared" si="1"/>
        <v>0</v>
      </c>
      <c r="R11" s="542">
        <f>Önkormányzat!F87</f>
        <v>0</v>
      </c>
      <c r="S11" s="543"/>
      <c r="T11" s="543"/>
      <c r="U11" s="544"/>
      <c r="V11" s="494">
        <f t="shared" si="2"/>
        <v>0</v>
      </c>
      <c r="W11" s="495">
        <f>Önkormányzat!G87</f>
        <v>0</v>
      </c>
      <c r="X11" s="543">
        <f>KÖH!G86</f>
        <v>0</v>
      </c>
      <c r="Y11" s="543">
        <f>Óvoda!E86</f>
        <v>0</v>
      </c>
      <c r="Z11" s="544">
        <f>Könyvtár!E86</f>
        <v>0</v>
      </c>
      <c r="AA11" s="545">
        <f t="shared" si="3"/>
        <v>0</v>
      </c>
    </row>
    <row r="12" spans="1:27" s="57" customFormat="1" ht="15.75" x14ac:dyDescent="0.2">
      <c r="A12" s="532"/>
      <c r="B12" s="533" t="s">
        <v>282</v>
      </c>
      <c r="C12" s="534"/>
      <c r="D12" s="535"/>
      <c r="E12" s="535"/>
      <c r="F12" s="536"/>
      <c r="G12" s="537">
        <f>SUM(C12:F12)</f>
        <v>0</v>
      </c>
      <c r="H12" s="538"/>
      <c r="I12" s="539"/>
      <c r="J12" s="539"/>
      <c r="K12" s="540"/>
      <c r="L12" s="476"/>
      <c r="M12" s="477">
        <f>Önkormányzat!E88</f>
        <v>0</v>
      </c>
      <c r="N12" s="539">
        <f>KÖH!E87</f>
        <v>0</v>
      </c>
      <c r="O12" s="539">
        <f>Óvoda!E87</f>
        <v>0</v>
      </c>
      <c r="P12" s="540">
        <f>Könyvtár!E87</f>
        <v>0</v>
      </c>
      <c r="Q12" s="541"/>
      <c r="R12" s="542"/>
      <c r="S12" s="543"/>
      <c r="T12" s="543"/>
      <c r="U12" s="544"/>
      <c r="V12" s="494">
        <f t="shared" si="2"/>
        <v>0</v>
      </c>
      <c r="W12" s="495">
        <f>Önkormányzat!G88</f>
        <v>1496716</v>
      </c>
      <c r="X12" s="543">
        <f>KÖH!G87</f>
        <v>0</v>
      </c>
      <c r="Y12" s="543">
        <f>Óvoda!E87</f>
        <v>0</v>
      </c>
      <c r="Z12" s="544">
        <f>Könyvtár!E87</f>
        <v>0</v>
      </c>
      <c r="AA12" s="545">
        <f t="shared" si="3"/>
        <v>1496716</v>
      </c>
    </row>
    <row r="13" spans="1:27" s="57" customFormat="1" ht="15.75" x14ac:dyDescent="0.2">
      <c r="A13" s="532"/>
      <c r="B13" s="533" t="s">
        <v>110</v>
      </c>
      <c r="C13" s="534">
        <f>Önkormányzat!C89</f>
        <v>18192000</v>
      </c>
      <c r="D13" s="535"/>
      <c r="E13" s="535"/>
      <c r="F13" s="536"/>
      <c r="G13" s="537">
        <f>SUM(C13:F13)</f>
        <v>18192000</v>
      </c>
      <c r="H13" s="538">
        <f>Önkormányzat!D89</f>
        <v>20542000</v>
      </c>
      <c r="I13" s="539"/>
      <c r="J13" s="539"/>
      <c r="K13" s="540"/>
      <c r="L13" s="476">
        <f t="shared" ref="L13:L19" si="6">SUM(H13:K13)</f>
        <v>20542000</v>
      </c>
      <c r="M13" s="477">
        <f>Önkormányzat!E89</f>
        <v>20542000</v>
      </c>
      <c r="N13" s="539">
        <f>KÖH!E88</f>
        <v>0</v>
      </c>
      <c r="O13" s="539">
        <f>Óvoda!E88</f>
        <v>0</v>
      </c>
      <c r="P13" s="540">
        <f>Könyvtár!E88</f>
        <v>0</v>
      </c>
      <c r="Q13" s="541">
        <f t="shared" ref="Q13:Q19" si="7">SUM(M13:P13)</f>
        <v>20542000</v>
      </c>
      <c r="R13" s="542">
        <f>Önkormányzat!F89</f>
        <v>13421700</v>
      </c>
      <c r="S13" s="543"/>
      <c r="T13" s="543"/>
      <c r="U13" s="544"/>
      <c r="V13" s="494">
        <f t="shared" ref="V13:V19" si="8">SUM(R13:U13)</f>
        <v>13421700</v>
      </c>
      <c r="W13" s="495">
        <f>Önkormányzat!G89</f>
        <v>24578900</v>
      </c>
      <c r="X13" s="543">
        <f>KÖH!G88</f>
        <v>0</v>
      </c>
      <c r="Y13" s="543">
        <f>Óvoda!E88</f>
        <v>0</v>
      </c>
      <c r="Z13" s="544">
        <f>Könyvtár!E88</f>
        <v>0</v>
      </c>
      <c r="AA13" s="545">
        <f t="shared" ref="AA13:AA19" si="9">SUM(W13:Z13)</f>
        <v>24578900</v>
      </c>
    </row>
    <row r="14" spans="1:27" s="57" customFormat="1" ht="15.75" x14ac:dyDescent="0.2">
      <c r="A14" s="532"/>
      <c r="B14" s="533" t="s">
        <v>111</v>
      </c>
      <c r="C14" s="534">
        <f>Önkormányzat!C90</f>
        <v>24235212</v>
      </c>
      <c r="D14" s="535"/>
      <c r="E14" s="535"/>
      <c r="F14" s="536"/>
      <c r="G14" s="537">
        <f>SUM(C14:F14)</f>
        <v>24235212</v>
      </c>
      <c r="H14" s="538">
        <f>Önkormányzat!D90</f>
        <v>24235212</v>
      </c>
      <c r="I14" s="539"/>
      <c r="J14" s="539"/>
      <c r="K14" s="540"/>
      <c r="L14" s="476">
        <f t="shared" si="6"/>
        <v>24235212</v>
      </c>
      <c r="M14" s="477">
        <f>Önkormányzat!E90</f>
        <v>24235212</v>
      </c>
      <c r="N14" s="539">
        <f>KÖH!E89</f>
        <v>0</v>
      </c>
      <c r="O14" s="539">
        <f>Óvoda!E89</f>
        <v>0</v>
      </c>
      <c r="P14" s="540">
        <f>Könyvtár!E89</f>
        <v>0</v>
      </c>
      <c r="Q14" s="541">
        <f t="shared" si="7"/>
        <v>24235212</v>
      </c>
      <c r="R14" s="542">
        <f>Önkormányzat!F90</f>
        <v>14306924</v>
      </c>
      <c r="S14" s="543"/>
      <c r="T14" s="543"/>
      <c r="U14" s="544"/>
      <c r="V14" s="494">
        <f t="shared" si="8"/>
        <v>14306924</v>
      </c>
      <c r="W14" s="495">
        <f>Önkormányzat!G90</f>
        <v>27599304</v>
      </c>
      <c r="X14" s="543">
        <f>KÖH!G89</f>
        <v>0</v>
      </c>
      <c r="Y14" s="543">
        <f>Óvoda!E89</f>
        <v>0</v>
      </c>
      <c r="Z14" s="544">
        <f>Könyvtár!E89</f>
        <v>0</v>
      </c>
      <c r="AA14" s="545">
        <f t="shared" si="9"/>
        <v>27599304</v>
      </c>
    </row>
    <row r="15" spans="1:27" ht="15.75" x14ac:dyDescent="0.2">
      <c r="A15" s="547" t="s">
        <v>7</v>
      </c>
      <c r="B15" s="548" t="s">
        <v>112</v>
      </c>
      <c r="C15" s="549">
        <f>Önkormányzat!C91</f>
        <v>42427212</v>
      </c>
      <c r="D15" s="550"/>
      <c r="E15" s="550">
        <f>SUM(E13:E14)</f>
        <v>0</v>
      </c>
      <c r="F15" s="551"/>
      <c r="G15" s="552">
        <f>SUM(G11:G14)</f>
        <v>42427212</v>
      </c>
      <c r="H15" s="553">
        <f>Önkormányzat!D91</f>
        <v>44777212</v>
      </c>
      <c r="I15" s="550">
        <f>KÖH!D91</f>
        <v>0</v>
      </c>
      <c r="J15" s="550"/>
      <c r="K15" s="551"/>
      <c r="L15" s="478">
        <f t="shared" si="6"/>
        <v>44777212</v>
      </c>
      <c r="M15" s="479">
        <f>SUM(M11:M14)</f>
        <v>44777212</v>
      </c>
      <c r="N15" s="550">
        <f>SUM(N11:N14)</f>
        <v>0</v>
      </c>
      <c r="O15" s="550">
        <f>SUM(O11:O14)</f>
        <v>0</v>
      </c>
      <c r="P15" s="551">
        <f>SUM(P11:P14)</f>
        <v>0</v>
      </c>
      <c r="Q15" s="552">
        <f t="shared" si="7"/>
        <v>44777212</v>
      </c>
      <c r="R15" s="554">
        <f>SUM(R11:R14)</f>
        <v>27728624</v>
      </c>
      <c r="S15" s="555"/>
      <c r="T15" s="555">
        <f>SUM(T13:T14)</f>
        <v>0</v>
      </c>
      <c r="U15" s="556"/>
      <c r="V15" s="496">
        <f t="shared" si="8"/>
        <v>27728624</v>
      </c>
      <c r="W15" s="497">
        <f>SUM(W11:W14)</f>
        <v>53674920</v>
      </c>
      <c r="X15" s="555">
        <f>SUM(X11:X14)</f>
        <v>0</v>
      </c>
      <c r="Y15" s="555">
        <f>SUM(Y11:Y14)</f>
        <v>0</v>
      </c>
      <c r="Z15" s="556">
        <f>SUM(Z11:Z14)</f>
        <v>0</v>
      </c>
      <c r="AA15" s="557">
        <f t="shared" si="9"/>
        <v>53674920</v>
      </c>
    </row>
    <row r="16" spans="1:27" ht="15.75" x14ac:dyDescent="0.2">
      <c r="A16" s="558" t="s">
        <v>11</v>
      </c>
      <c r="B16" s="559" t="s">
        <v>113</v>
      </c>
      <c r="C16" s="560">
        <f>SUM(C15,C10)</f>
        <v>233887091</v>
      </c>
      <c r="D16" s="561"/>
      <c r="E16" s="561">
        <f>SUM(E15,E10)</f>
        <v>0</v>
      </c>
      <c r="F16" s="562"/>
      <c r="G16" s="563">
        <f>SUM(G15,G10)</f>
        <v>233887091</v>
      </c>
      <c r="H16" s="564">
        <f>SUM(H15,H10)</f>
        <v>236439941</v>
      </c>
      <c r="I16" s="561">
        <f>KÖH!D91</f>
        <v>0</v>
      </c>
      <c r="J16" s="561"/>
      <c r="K16" s="562"/>
      <c r="L16" s="480">
        <f t="shared" si="6"/>
        <v>236439941</v>
      </c>
      <c r="M16" s="481">
        <f>SUM(M15,M10)</f>
        <v>256818043</v>
      </c>
      <c r="N16" s="561">
        <f>SUM(N15,N10)</f>
        <v>0</v>
      </c>
      <c r="O16" s="561">
        <f>SUM(O15,O10)</f>
        <v>0</v>
      </c>
      <c r="P16" s="562">
        <f>SUM(P15,P10)</f>
        <v>0</v>
      </c>
      <c r="Q16" s="565">
        <f t="shared" si="7"/>
        <v>256818043</v>
      </c>
      <c r="R16" s="566">
        <f>SUM(R15,R10)</f>
        <v>27728624</v>
      </c>
      <c r="S16" s="567">
        <f>KÖH!F91</f>
        <v>0</v>
      </c>
      <c r="T16" s="567">
        <f>SUM(T15,T10)</f>
        <v>0</v>
      </c>
      <c r="U16" s="568"/>
      <c r="V16" s="498">
        <f t="shared" si="8"/>
        <v>27728624</v>
      </c>
      <c r="W16" s="499">
        <f>SUM(W15,W10)</f>
        <v>265715751</v>
      </c>
      <c r="X16" s="567">
        <f>SUM(X15,X10)</f>
        <v>0</v>
      </c>
      <c r="Y16" s="567">
        <f>SUM(Y15,Y10)</f>
        <v>0</v>
      </c>
      <c r="Z16" s="568">
        <f>SUM(Z15,Z10)</f>
        <v>0</v>
      </c>
      <c r="AA16" s="569">
        <f t="shared" si="9"/>
        <v>265715751</v>
      </c>
    </row>
    <row r="17" spans="1:27" s="58" customFormat="1" ht="15.75" x14ac:dyDescent="0.2">
      <c r="A17" s="570" t="s">
        <v>15</v>
      </c>
      <c r="B17" s="571" t="s">
        <v>114</v>
      </c>
      <c r="C17" s="572"/>
      <c r="D17" s="535"/>
      <c r="E17" s="535"/>
      <c r="F17" s="536"/>
      <c r="G17" s="573">
        <f>SUM(C17:F17)</f>
        <v>0</v>
      </c>
      <c r="H17" s="574"/>
      <c r="I17" s="575"/>
      <c r="J17" s="575"/>
      <c r="K17" s="576"/>
      <c r="L17" s="476">
        <f t="shared" si="6"/>
        <v>0</v>
      </c>
      <c r="M17" s="482">
        <f>Önkormányzat!E93</f>
        <v>0</v>
      </c>
      <c r="N17" s="575">
        <f>KÖH!E92</f>
        <v>0</v>
      </c>
      <c r="O17" s="575">
        <f>Óvoda!E92</f>
        <v>0</v>
      </c>
      <c r="P17" s="576">
        <f>Könyvtár!E92</f>
        <v>0</v>
      </c>
      <c r="Q17" s="541">
        <f t="shared" si="7"/>
        <v>0</v>
      </c>
      <c r="R17" s="542"/>
      <c r="S17" s="543"/>
      <c r="T17" s="543"/>
      <c r="U17" s="544"/>
      <c r="V17" s="494">
        <f t="shared" si="8"/>
        <v>0</v>
      </c>
      <c r="W17" s="495">
        <f>Önkormányzat!G93</f>
        <v>0</v>
      </c>
      <c r="X17" s="543">
        <f>KÖH!G92</f>
        <v>0</v>
      </c>
      <c r="Y17" s="543">
        <f>Óvoda!E92</f>
        <v>0</v>
      </c>
      <c r="Z17" s="544">
        <f>Könyvtár!E92</f>
        <v>0</v>
      </c>
      <c r="AA17" s="545">
        <f t="shared" si="9"/>
        <v>0</v>
      </c>
    </row>
    <row r="18" spans="1:27" ht="15.75" x14ac:dyDescent="0.2">
      <c r="A18" s="547" t="s">
        <v>15</v>
      </c>
      <c r="B18" s="548" t="s">
        <v>115</v>
      </c>
      <c r="C18" s="549">
        <f>SUM(C17)</f>
        <v>0</v>
      </c>
      <c r="D18" s="550"/>
      <c r="E18" s="550"/>
      <c r="F18" s="551"/>
      <c r="G18" s="552">
        <f>SUM(G17)</f>
        <v>0</v>
      </c>
      <c r="H18" s="553"/>
      <c r="I18" s="550"/>
      <c r="J18" s="550"/>
      <c r="K18" s="551"/>
      <c r="L18" s="478">
        <f t="shared" si="6"/>
        <v>0</v>
      </c>
      <c r="M18" s="479">
        <f>SUM(M17)</f>
        <v>0</v>
      </c>
      <c r="N18" s="550">
        <f>SUM(N17)</f>
        <v>0</v>
      </c>
      <c r="O18" s="550">
        <f>SUM(O17)</f>
        <v>0</v>
      </c>
      <c r="P18" s="551">
        <f>SUM(P17)</f>
        <v>0</v>
      </c>
      <c r="Q18" s="552">
        <f t="shared" si="7"/>
        <v>0</v>
      </c>
      <c r="R18" s="554">
        <f>SUM(R17)</f>
        <v>0</v>
      </c>
      <c r="S18" s="555"/>
      <c r="T18" s="555"/>
      <c r="U18" s="556"/>
      <c r="V18" s="496">
        <f t="shared" si="8"/>
        <v>0</v>
      </c>
      <c r="W18" s="497">
        <f>SUM(W17)</f>
        <v>0</v>
      </c>
      <c r="X18" s="555">
        <f>SUM(X17)</f>
        <v>0</v>
      </c>
      <c r="Y18" s="555">
        <f>SUM(Y17)</f>
        <v>0</v>
      </c>
      <c r="Z18" s="556">
        <f>SUM(Z17)</f>
        <v>0</v>
      </c>
      <c r="AA18" s="557">
        <f t="shared" si="9"/>
        <v>0</v>
      </c>
    </row>
    <row r="19" spans="1:27" s="57" customFormat="1" ht="15.75" x14ac:dyDescent="0.2">
      <c r="A19" s="532"/>
      <c r="B19" s="533" t="s">
        <v>116</v>
      </c>
      <c r="C19" s="534"/>
      <c r="D19" s="535"/>
      <c r="E19" s="535"/>
      <c r="F19" s="536"/>
      <c r="G19" s="537">
        <f>SUM(C19:F19)</f>
        <v>0</v>
      </c>
      <c r="H19" s="538"/>
      <c r="I19" s="539"/>
      <c r="J19" s="539"/>
      <c r="K19" s="540"/>
      <c r="L19" s="476">
        <f t="shared" si="6"/>
        <v>0</v>
      </c>
      <c r="M19" s="477">
        <f>Önkormányzat!E95</f>
        <v>233292492</v>
      </c>
      <c r="N19" s="539">
        <f>KÖH!E94</f>
        <v>0</v>
      </c>
      <c r="O19" s="539">
        <f>Óvoda!E94</f>
        <v>0</v>
      </c>
      <c r="P19" s="540">
        <f>Könyvtár!E94</f>
        <v>0</v>
      </c>
      <c r="Q19" s="541">
        <f t="shared" si="7"/>
        <v>233292492</v>
      </c>
      <c r="R19" s="542"/>
      <c r="S19" s="543"/>
      <c r="T19" s="543"/>
      <c r="U19" s="544"/>
      <c r="V19" s="494">
        <f t="shared" si="8"/>
        <v>0</v>
      </c>
      <c r="W19" s="495">
        <f>Önkormányzat!G95</f>
        <v>233292492</v>
      </c>
      <c r="X19" s="543">
        <f>KÖH!G94</f>
        <v>0</v>
      </c>
      <c r="Y19" s="543">
        <f>Óvoda!E94</f>
        <v>0</v>
      </c>
      <c r="Z19" s="544">
        <f>Könyvtár!E94</f>
        <v>0</v>
      </c>
      <c r="AA19" s="545">
        <f t="shared" si="9"/>
        <v>233292492</v>
      </c>
    </row>
    <row r="20" spans="1:27" s="57" customFormat="1" ht="15.75" x14ac:dyDescent="0.2">
      <c r="A20" s="532"/>
      <c r="B20" s="533"/>
      <c r="C20" s="534"/>
      <c r="D20" s="535"/>
      <c r="E20" s="535"/>
      <c r="F20" s="536"/>
      <c r="G20" s="537">
        <f>SUM(C20:F20)</f>
        <v>0</v>
      </c>
      <c r="H20" s="538"/>
      <c r="I20" s="539"/>
      <c r="J20" s="539"/>
      <c r="K20" s="540"/>
      <c r="L20" s="476"/>
      <c r="M20" s="477"/>
      <c r="N20" s="539"/>
      <c r="O20" s="539"/>
      <c r="P20" s="540"/>
      <c r="Q20" s="541"/>
      <c r="R20" s="542"/>
      <c r="S20" s="543"/>
      <c r="T20" s="543"/>
      <c r="U20" s="544"/>
      <c r="V20" s="494"/>
      <c r="W20" s="495"/>
      <c r="X20" s="543"/>
      <c r="Y20" s="543"/>
      <c r="Z20" s="544"/>
      <c r="AA20" s="545"/>
    </row>
    <row r="21" spans="1:27" ht="15.75" x14ac:dyDescent="0.2">
      <c r="A21" s="547" t="s">
        <v>19</v>
      </c>
      <c r="B21" s="548" t="s">
        <v>117</v>
      </c>
      <c r="C21" s="549">
        <f>SUM(C19:C19)</f>
        <v>0</v>
      </c>
      <c r="D21" s="550"/>
      <c r="E21" s="550">
        <f>SUM(E19:E19)</f>
        <v>0</v>
      </c>
      <c r="F21" s="551"/>
      <c r="G21" s="552">
        <f>SUM(G19:G20)</f>
        <v>0</v>
      </c>
      <c r="H21" s="553"/>
      <c r="I21" s="550"/>
      <c r="J21" s="550"/>
      <c r="K21" s="551"/>
      <c r="L21" s="478">
        <f t="shared" ref="L21:L27" si="10">SUM(H21:K21)</f>
        <v>0</v>
      </c>
      <c r="M21" s="479">
        <f>SUM(M19:M20)</f>
        <v>233292492</v>
      </c>
      <c r="N21" s="550">
        <f>SUM(N19:N20)</f>
        <v>0</v>
      </c>
      <c r="O21" s="550">
        <f>SUM(O19:O20)</f>
        <v>0</v>
      </c>
      <c r="P21" s="551">
        <f>SUM(P19:P20)</f>
        <v>0</v>
      </c>
      <c r="Q21" s="552">
        <f t="shared" ref="Q21:Q27" si="11">SUM(M21:P21)</f>
        <v>233292492</v>
      </c>
      <c r="R21" s="554">
        <f>SUM(R19:R19)</f>
        <v>0</v>
      </c>
      <c r="S21" s="555"/>
      <c r="T21" s="555">
        <f>SUM(T19:T19)</f>
        <v>0</v>
      </c>
      <c r="U21" s="556"/>
      <c r="V21" s="496">
        <f t="shared" ref="V21:V27" si="12">SUM(R21:U21)</f>
        <v>0</v>
      </c>
      <c r="W21" s="497">
        <f>SUM(W19:W19)</f>
        <v>233292492</v>
      </c>
      <c r="X21" s="555">
        <f>SUM(X19:X19)</f>
        <v>0</v>
      </c>
      <c r="Y21" s="555">
        <f>SUM(Y19:Y19)</f>
        <v>0</v>
      </c>
      <c r="Z21" s="556">
        <f>SUM(Z19:Z19)</f>
        <v>0</v>
      </c>
      <c r="AA21" s="557">
        <f t="shared" ref="AA21:AA27" si="13">SUM(W21:Z21)</f>
        <v>233292492</v>
      </c>
    </row>
    <row r="22" spans="1:27" ht="15.75" x14ac:dyDescent="0.2">
      <c r="A22" s="558" t="s">
        <v>23</v>
      </c>
      <c r="B22" s="559" t="s">
        <v>118</v>
      </c>
      <c r="C22" s="560">
        <f>SUM(C18,C21)</f>
        <v>0</v>
      </c>
      <c r="D22" s="561"/>
      <c r="E22" s="561">
        <f>SUM(E18,E21)</f>
        <v>0</v>
      </c>
      <c r="F22" s="562"/>
      <c r="G22" s="563">
        <f>SUM(G18,G21)</f>
        <v>0</v>
      </c>
      <c r="H22" s="564"/>
      <c r="I22" s="561"/>
      <c r="J22" s="561"/>
      <c r="K22" s="562"/>
      <c r="L22" s="480">
        <f t="shared" si="10"/>
        <v>0</v>
      </c>
      <c r="M22" s="481">
        <f>SUM(M21,M18)</f>
        <v>233292492</v>
      </c>
      <c r="N22" s="561">
        <f>SUM(N21,N18)</f>
        <v>0</v>
      </c>
      <c r="O22" s="561">
        <f>SUM(O21,O18)</f>
        <v>0</v>
      </c>
      <c r="P22" s="562">
        <f>SUM(P21,P18)</f>
        <v>0</v>
      </c>
      <c r="Q22" s="565">
        <f t="shared" si="11"/>
        <v>233292492</v>
      </c>
      <c r="R22" s="566">
        <f>SUM(R18,R21)</f>
        <v>0</v>
      </c>
      <c r="S22" s="567"/>
      <c r="T22" s="567">
        <f>SUM(T18,T21)</f>
        <v>0</v>
      </c>
      <c r="U22" s="568"/>
      <c r="V22" s="498">
        <f t="shared" si="12"/>
        <v>0</v>
      </c>
      <c r="W22" s="499">
        <f>SUM(W18,W21)</f>
        <v>233292492</v>
      </c>
      <c r="X22" s="567">
        <f>SUM(X18,X21)</f>
        <v>0</v>
      </c>
      <c r="Y22" s="567">
        <f>SUM(Y18,Y21)</f>
        <v>0</v>
      </c>
      <c r="Z22" s="568">
        <f>SUM(Z18,Z21)</f>
        <v>0</v>
      </c>
      <c r="AA22" s="569">
        <f t="shared" si="13"/>
        <v>233292492</v>
      </c>
    </row>
    <row r="23" spans="1:27" s="57" customFormat="1" ht="15.75" x14ac:dyDescent="0.2">
      <c r="A23" s="577" t="s">
        <v>27</v>
      </c>
      <c r="B23" s="578" t="s">
        <v>456</v>
      </c>
      <c r="C23" s="579">
        <f>Önkormányzat!C99</f>
        <v>0</v>
      </c>
      <c r="D23" s="580"/>
      <c r="E23" s="580"/>
      <c r="F23" s="581"/>
      <c r="G23" s="552">
        <f t="shared" ref="G23:G28" si="14">SUM(C23:F23)</f>
        <v>0</v>
      </c>
      <c r="H23" s="553"/>
      <c r="I23" s="550"/>
      <c r="J23" s="550"/>
      <c r="K23" s="551"/>
      <c r="L23" s="478">
        <f t="shared" si="10"/>
        <v>0</v>
      </c>
      <c r="M23" s="479">
        <f>Önkormányzat!E99</f>
        <v>0</v>
      </c>
      <c r="N23" s="550">
        <f>KÖH!E98</f>
        <v>0</v>
      </c>
      <c r="O23" s="550">
        <f>Óvoda!E98</f>
        <v>0</v>
      </c>
      <c r="P23" s="551">
        <f>Könyvtár!E98</f>
        <v>0</v>
      </c>
      <c r="Q23" s="552">
        <f t="shared" si="11"/>
        <v>0</v>
      </c>
      <c r="R23" s="554">
        <f>Önkormányzat!F99</f>
        <v>0</v>
      </c>
      <c r="S23" s="555"/>
      <c r="T23" s="555"/>
      <c r="U23" s="556"/>
      <c r="V23" s="496">
        <f t="shared" si="12"/>
        <v>0</v>
      </c>
      <c r="W23" s="497">
        <f>Önkormányzat!G99</f>
        <v>0</v>
      </c>
      <c r="X23" s="555">
        <f>KÖH!G98</f>
        <v>0</v>
      </c>
      <c r="Y23" s="555">
        <f>Óvoda!E98</f>
        <v>0</v>
      </c>
      <c r="Z23" s="556">
        <f>Könyvtár!E98</f>
        <v>0</v>
      </c>
      <c r="AA23" s="557">
        <f t="shared" si="13"/>
        <v>0</v>
      </c>
    </row>
    <row r="24" spans="1:27" s="57" customFormat="1" ht="15.75" x14ac:dyDescent="0.2">
      <c r="A24" s="577" t="s">
        <v>29</v>
      </c>
      <c r="B24" s="582" t="s">
        <v>457</v>
      </c>
      <c r="C24" s="579">
        <f>Önkormányzat!C100</f>
        <v>93000000</v>
      </c>
      <c r="D24" s="580"/>
      <c r="E24" s="580"/>
      <c r="F24" s="581"/>
      <c r="G24" s="552">
        <f t="shared" si="14"/>
        <v>93000000</v>
      </c>
      <c r="H24" s="553">
        <f>Önkormányzat!D100</f>
        <v>101000000</v>
      </c>
      <c r="I24" s="550"/>
      <c r="J24" s="550"/>
      <c r="K24" s="551"/>
      <c r="L24" s="478">
        <f t="shared" si="10"/>
        <v>101000000</v>
      </c>
      <c r="M24" s="479">
        <f>Önkormányzat!E100</f>
        <v>101000000</v>
      </c>
      <c r="N24" s="550">
        <f>KÖH!E99</f>
        <v>0</v>
      </c>
      <c r="O24" s="550">
        <f>Óvoda!E99</f>
        <v>0</v>
      </c>
      <c r="P24" s="551">
        <f>Könyvtár!E99</f>
        <v>0</v>
      </c>
      <c r="Q24" s="552">
        <f t="shared" si="11"/>
        <v>101000000</v>
      </c>
      <c r="R24" s="554">
        <f>Önkormányzat!F100</f>
        <v>65912831</v>
      </c>
      <c r="S24" s="555"/>
      <c r="T24" s="555"/>
      <c r="U24" s="556"/>
      <c r="V24" s="496">
        <f t="shared" si="12"/>
        <v>65912831</v>
      </c>
      <c r="W24" s="497">
        <f>Önkormányzat!G100</f>
        <v>115026133</v>
      </c>
      <c r="X24" s="555">
        <f>KÖH!G99</f>
        <v>0</v>
      </c>
      <c r="Y24" s="555">
        <f>Óvoda!E99</f>
        <v>0</v>
      </c>
      <c r="Z24" s="556">
        <f>Könyvtár!E99</f>
        <v>0</v>
      </c>
      <c r="AA24" s="557">
        <f t="shared" si="13"/>
        <v>115026133</v>
      </c>
    </row>
    <row r="25" spans="1:27" s="57" customFormat="1" ht="15.75" x14ac:dyDescent="0.2">
      <c r="A25" s="532" t="s">
        <v>32</v>
      </c>
      <c r="B25" s="583" t="s">
        <v>458</v>
      </c>
      <c r="C25" s="534">
        <f>Önkormányzat!C101</f>
        <v>280000000</v>
      </c>
      <c r="D25" s="535"/>
      <c r="E25" s="535"/>
      <c r="F25" s="536"/>
      <c r="G25" s="537">
        <f t="shared" si="14"/>
        <v>280000000</v>
      </c>
      <c r="H25" s="538">
        <f>Önkormányzat!D101</f>
        <v>280000000</v>
      </c>
      <c r="I25" s="539"/>
      <c r="J25" s="539"/>
      <c r="K25" s="540"/>
      <c r="L25" s="476">
        <f t="shared" si="10"/>
        <v>280000000</v>
      </c>
      <c r="M25" s="477">
        <f>Önkormányzat!E101</f>
        <v>284658115</v>
      </c>
      <c r="N25" s="539">
        <f>KÖH!E100</f>
        <v>0</v>
      </c>
      <c r="O25" s="539">
        <f>Óvoda!E100</f>
        <v>0</v>
      </c>
      <c r="P25" s="540">
        <f>Könyvtár!E100</f>
        <v>0</v>
      </c>
      <c r="Q25" s="541">
        <f t="shared" si="11"/>
        <v>284658115</v>
      </c>
      <c r="R25" s="542">
        <f>Önkormányzat!F101</f>
        <v>125569788</v>
      </c>
      <c r="S25" s="543"/>
      <c r="T25" s="543"/>
      <c r="U25" s="544"/>
      <c r="V25" s="494">
        <f t="shared" si="12"/>
        <v>125569788</v>
      </c>
      <c r="W25" s="495">
        <f>Önkormányzat!G101</f>
        <v>337926647</v>
      </c>
      <c r="X25" s="543">
        <f>KÖH!G100</f>
        <v>0</v>
      </c>
      <c r="Y25" s="543">
        <f>Óvoda!E100</f>
        <v>0</v>
      </c>
      <c r="Z25" s="544">
        <f>Könyvtár!E100</f>
        <v>0</v>
      </c>
      <c r="AA25" s="545">
        <f t="shared" si="13"/>
        <v>337926647</v>
      </c>
    </row>
    <row r="26" spans="1:27" s="57" customFormat="1" ht="15.75" x14ac:dyDescent="0.2">
      <c r="A26" s="532" t="s">
        <v>35</v>
      </c>
      <c r="B26" s="583" t="s">
        <v>36</v>
      </c>
      <c r="C26" s="534">
        <f>Önkormányzat!C102</f>
        <v>8000000</v>
      </c>
      <c r="D26" s="535"/>
      <c r="E26" s="535"/>
      <c r="F26" s="536"/>
      <c r="G26" s="537">
        <f t="shared" si="14"/>
        <v>8000000</v>
      </c>
      <c r="H26" s="538">
        <f>Önkormányzat!D102</f>
        <v>0</v>
      </c>
      <c r="I26" s="539"/>
      <c r="J26" s="539"/>
      <c r="K26" s="540"/>
      <c r="L26" s="476">
        <f t="shared" si="10"/>
        <v>0</v>
      </c>
      <c r="M26" s="477">
        <f>Önkormányzat!E102</f>
        <v>0</v>
      </c>
      <c r="N26" s="539">
        <f>KÖH!E101</f>
        <v>0</v>
      </c>
      <c r="O26" s="539">
        <f>Óvoda!E101</f>
        <v>0</v>
      </c>
      <c r="P26" s="540">
        <f>Könyvtár!E101</f>
        <v>0</v>
      </c>
      <c r="Q26" s="541">
        <f t="shared" si="11"/>
        <v>0</v>
      </c>
      <c r="R26" s="542">
        <f>Önkormányzat!F102</f>
        <v>0</v>
      </c>
      <c r="S26" s="543"/>
      <c r="T26" s="543"/>
      <c r="U26" s="544"/>
      <c r="V26" s="494">
        <f t="shared" si="12"/>
        <v>0</v>
      </c>
      <c r="W26" s="495">
        <f>Önkormányzat!G102</f>
        <v>0</v>
      </c>
      <c r="X26" s="543">
        <f>KÖH!G101</f>
        <v>0</v>
      </c>
      <c r="Y26" s="543">
        <f>Óvoda!E101</f>
        <v>0</v>
      </c>
      <c r="Z26" s="544">
        <f>Könyvtár!E101</f>
        <v>0</v>
      </c>
      <c r="AA26" s="545">
        <f t="shared" si="13"/>
        <v>0</v>
      </c>
    </row>
    <row r="27" spans="1:27" s="57" customFormat="1" ht="15.75" x14ac:dyDescent="0.2">
      <c r="A27" s="532" t="s">
        <v>39</v>
      </c>
      <c r="B27" s="583" t="s">
        <v>459</v>
      </c>
      <c r="C27" s="534">
        <f>Önkormányzat!C103</f>
        <v>30000000</v>
      </c>
      <c r="D27" s="535"/>
      <c r="E27" s="535"/>
      <c r="F27" s="536"/>
      <c r="G27" s="537">
        <f t="shared" si="14"/>
        <v>30000000</v>
      </c>
      <c r="H27" s="538">
        <f>Önkormányzat!D103</f>
        <v>30000000</v>
      </c>
      <c r="I27" s="539"/>
      <c r="J27" s="539"/>
      <c r="K27" s="540"/>
      <c r="L27" s="476">
        <f t="shared" si="10"/>
        <v>30000000</v>
      </c>
      <c r="M27" s="477">
        <f>Önkormányzat!E103</f>
        <v>7355200</v>
      </c>
      <c r="N27" s="539">
        <f>KÖH!E102</f>
        <v>0</v>
      </c>
      <c r="O27" s="539">
        <f>Óvoda!E102</f>
        <v>0</v>
      </c>
      <c r="P27" s="540">
        <f>Könyvtár!E102</f>
        <v>0</v>
      </c>
      <c r="Q27" s="541">
        <f t="shared" si="11"/>
        <v>7355200</v>
      </c>
      <c r="R27" s="542">
        <f>Önkormányzat!F103</f>
        <v>7295600</v>
      </c>
      <c r="S27" s="543"/>
      <c r="T27" s="543"/>
      <c r="U27" s="544"/>
      <c r="V27" s="494">
        <f t="shared" si="12"/>
        <v>7295600</v>
      </c>
      <c r="W27" s="495">
        <f>Önkormányzat!G103</f>
        <v>7854597</v>
      </c>
      <c r="X27" s="543">
        <f>KÖH!G102</f>
        <v>0</v>
      </c>
      <c r="Y27" s="543">
        <f>Óvoda!E102</f>
        <v>0</v>
      </c>
      <c r="Z27" s="544">
        <f>Könyvtár!E102</f>
        <v>0</v>
      </c>
      <c r="AA27" s="545">
        <f t="shared" si="13"/>
        <v>7854597</v>
      </c>
    </row>
    <row r="28" spans="1:27" s="57" customFormat="1" ht="15.75" x14ac:dyDescent="0.2">
      <c r="A28" s="532"/>
      <c r="B28" s="583" t="s">
        <v>42</v>
      </c>
      <c r="C28" s="534"/>
      <c r="D28" s="535"/>
      <c r="E28" s="535"/>
      <c r="F28" s="536"/>
      <c r="G28" s="537">
        <f t="shared" si="14"/>
        <v>0</v>
      </c>
      <c r="H28" s="538"/>
      <c r="I28" s="539"/>
      <c r="J28" s="539"/>
      <c r="K28" s="540"/>
      <c r="L28" s="476"/>
      <c r="M28" s="477">
        <f>Önkormányzat!E104</f>
        <v>0</v>
      </c>
      <c r="N28" s="539">
        <f>KÖH!E103</f>
        <v>0</v>
      </c>
      <c r="O28" s="539">
        <f>Óvoda!E103</f>
        <v>0</v>
      </c>
      <c r="P28" s="540">
        <f>Könyvtár!E103</f>
        <v>0</v>
      </c>
      <c r="Q28" s="541"/>
      <c r="R28" s="542"/>
      <c r="S28" s="543"/>
      <c r="T28" s="543"/>
      <c r="U28" s="544"/>
      <c r="V28" s="494"/>
      <c r="W28" s="495">
        <f>Önkormányzat!G104</f>
        <v>234147</v>
      </c>
      <c r="X28" s="543">
        <f>KÖH!G103</f>
        <v>0</v>
      </c>
      <c r="Y28" s="543">
        <f>Óvoda!E103</f>
        <v>0</v>
      </c>
      <c r="Z28" s="544">
        <f>Könyvtár!E103</f>
        <v>0</v>
      </c>
      <c r="AA28" s="545"/>
    </row>
    <row r="29" spans="1:27" s="57" customFormat="1" ht="15.75" x14ac:dyDescent="0.2">
      <c r="A29" s="577" t="s">
        <v>420</v>
      </c>
      <c r="B29" s="584" t="s">
        <v>421</v>
      </c>
      <c r="C29" s="579">
        <f>SUM(C25:C28)</f>
        <v>318000000</v>
      </c>
      <c r="D29" s="580"/>
      <c r="E29" s="580"/>
      <c r="F29" s="581"/>
      <c r="G29" s="552">
        <f>SUM(G25:G28)</f>
        <v>318000000</v>
      </c>
      <c r="H29" s="553">
        <f>SUM(H25:H28)</f>
        <v>310000000</v>
      </c>
      <c r="I29" s="550"/>
      <c r="J29" s="550"/>
      <c r="K29" s="551"/>
      <c r="L29" s="478">
        <f t="shared" ref="L29:L35" si="15">SUM(H29:K29)</f>
        <v>310000000</v>
      </c>
      <c r="M29" s="479">
        <f>SUM(M25:M28)</f>
        <v>292013315</v>
      </c>
      <c r="N29" s="550">
        <f>SUM(N25:N28)</f>
        <v>0</v>
      </c>
      <c r="O29" s="550">
        <f>SUM(O25:O28)</f>
        <v>0</v>
      </c>
      <c r="P29" s="551">
        <f>SUM(P25:P28)</f>
        <v>0</v>
      </c>
      <c r="Q29" s="552">
        <f t="shared" ref="Q29:Q35" si="16">SUM(M29:P29)</f>
        <v>292013315</v>
      </c>
      <c r="R29" s="554">
        <f>SUM(R25:R28)</f>
        <v>132865388</v>
      </c>
      <c r="S29" s="555"/>
      <c r="T29" s="555"/>
      <c r="U29" s="556"/>
      <c r="V29" s="496">
        <f t="shared" ref="V29:V35" si="17">SUM(R29:U29)</f>
        <v>132865388</v>
      </c>
      <c r="W29" s="497">
        <f>SUM(W25:W28)</f>
        <v>346015391</v>
      </c>
      <c r="X29" s="555">
        <f>SUM(X25:X28)</f>
        <v>0</v>
      </c>
      <c r="Y29" s="555">
        <f>SUM(Y25:Y28)</f>
        <v>0</v>
      </c>
      <c r="Z29" s="556">
        <f>SUM(Z25:Z28)</f>
        <v>0</v>
      </c>
      <c r="AA29" s="557">
        <f t="shared" ref="AA29:AA35" si="18">SUM(W29:Z29)</f>
        <v>346015391</v>
      </c>
    </row>
    <row r="30" spans="1:27" ht="15.75" x14ac:dyDescent="0.2">
      <c r="A30" s="558" t="s">
        <v>45</v>
      </c>
      <c r="B30" s="585" t="s">
        <v>119</v>
      </c>
      <c r="C30" s="560">
        <f>SUM(C29,C24,C23)</f>
        <v>411000000</v>
      </c>
      <c r="D30" s="561"/>
      <c r="E30" s="561">
        <f>SUM(E23:E29)</f>
        <v>0</v>
      </c>
      <c r="F30" s="562"/>
      <c r="G30" s="563">
        <f>SUM(G29,G24,G23)</f>
        <v>411000000</v>
      </c>
      <c r="H30" s="564">
        <f>SUM(H29,H24,H23)</f>
        <v>411000000</v>
      </c>
      <c r="I30" s="561"/>
      <c r="J30" s="561"/>
      <c r="K30" s="562"/>
      <c r="L30" s="480">
        <f t="shared" si="15"/>
        <v>411000000</v>
      </c>
      <c r="M30" s="481">
        <f>SUM(M29,M24,M23)</f>
        <v>393013315</v>
      </c>
      <c r="N30" s="561">
        <f>SUM(N29,N24,N23)</f>
        <v>0</v>
      </c>
      <c r="O30" s="561">
        <f>SUM(O29,O24,O23)</f>
        <v>0</v>
      </c>
      <c r="P30" s="562">
        <f>SUM(P29,P24,P23)</f>
        <v>0</v>
      </c>
      <c r="Q30" s="565">
        <f t="shared" si="16"/>
        <v>393013315</v>
      </c>
      <c r="R30" s="566">
        <f>SUM(R29,R24,R23)</f>
        <v>198778219</v>
      </c>
      <c r="S30" s="567"/>
      <c r="T30" s="567">
        <f>SUM(T23:T29)</f>
        <v>0</v>
      </c>
      <c r="U30" s="568"/>
      <c r="V30" s="498">
        <f t="shared" si="17"/>
        <v>198778219</v>
      </c>
      <c r="W30" s="499">
        <f>SUM(W29,W24,W23)</f>
        <v>461041524</v>
      </c>
      <c r="X30" s="567">
        <f>SUM(X29,X24,X23)</f>
        <v>0</v>
      </c>
      <c r="Y30" s="567">
        <f>SUM(Y29,Y24,Y23)</f>
        <v>0</v>
      </c>
      <c r="Z30" s="568">
        <f>SUM(Z29,Z24,Z23)</f>
        <v>0</v>
      </c>
      <c r="AA30" s="569">
        <f t="shared" si="18"/>
        <v>461041524</v>
      </c>
    </row>
    <row r="31" spans="1:27" s="57" customFormat="1" ht="15.75" x14ac:dyDescent="0.2">
      <c r="A31" s="532" t="s">
        <v>120</v>
      </c>
      <c r="B31" s="586" t="s">
        <v>432</v>
      </c>
      <c r="C31" s="534">
        <f>Önkormányzat!C107</f>
        <v>0</v>
      </c>
      <c r="D31" s="587"/>
      <c r="E31" s="587"/>
      <c r="F31" s="588"/>
      <c r="G31" s="537">
        <f t="shared" ref="G31:G41" si="19">SUM(C31:F31)</f>
        <v>0</v>
      </c>
      <c r="H31" s="538">
        <f>Önkormányzat!D107</f>
        <v>0</v>
      </c>
      <c r="I31" s="539"/>
      <c r="J31" s="539"/>
      <c r="K31" s="540"/>
      <c r="L31" s="476">
        <f t="shared" si="15"/>
        <v>0</v>
      </c>
      <c r="M31" s="477">
        <f>Önkormányzat!E107</f>
        <v>0</v>
      </c>
      <c r="N31" s="539">
        <f>KÖH!E106</f>
        <v>0</v>
      </c>
      <c r="O31" s="539">
        <f>Óvoda!E106</f>
        <v>0</v>
      </c>
      <c r="P31" s="540">
        <f>Könyvtár!E106</f>
        <v>0</v>
      </c>
      <c r="Q31" s="541">
        <f t="shared" si="16"/>
        <v>0</v>
      </c>
      <c r="R31" s="542">
        <f>Önkormányzat!F107</f>
        <v>0</v>
      </c>
      <c r="S31" s="543"/>
      <c r="T31" s="543"/>
      <c r="U31" s="544"/>
      <c r="V31" s="494">
        <f t="shared" si="17"/>
        <v>0</v>
      </c>
      <c r="W31" s="495">
        <f>Önkormányzat!G107</f>
        <v>0</v>
      </c>
      <c r="X31" s="543">
        <f>KÖH!G106</f>
        <v>0</v>
      </c>
      <c r="Y31" s="543">
        <f>Óvoda!E106</f>
        <v>0</v>
      </c>
      <c r="Z31" s="544">
        <f>Könyvtár!E106</f>
        <v>0</v>
      </c>
      <c r="AA31" s="545">
        <f t="shared" si="18"/>
        <v>0</v>
      </c>
    </row>
    <row r="32" spans="1:27" s="57" customFormat="1" ht="15.75" x14ac:dyDescent="0.2">
      <c r="A32" s="532" t="s">
        <v>121</v>
      </c>
      <c r="B32" s="586" t="s">
        <v>122</v>
      </c>
      <c r="C32" s="534">
        <f>Önkormányzat!C108</f>
        <v>3071160</v>
      </c>
      <c r="D32" s="587"/>
      <c r="E32" s="587">
        <f>SUM(Óvoda!C111,Óvoda!C115)</f>
        <v>3111200</v>
      </c>
      <c r="F32" s="536">
        <f>Könyvtár!C108</f>
        <v>50000</v>
      </c>
      <c r="G32" s="537">
        <f t="shared" si="19"/>
        <v>6232360</v>
      </c>
      <c r="H32" s="538">
        <f>Önkormányzat!D108</f>
        <v>3071160</v>
      </c>
      <c r="I32" s="539"/>
      <c r="J32" s="539">
        <f>Óvoda!D108+Óvoda!D115</f>
        <v>3111200</v>
      </c>
      <c r="K32" s="540">
        <f>Könyvtár!D108</f>
        <v>50000</v>
      </c>
      <c r="L32" s="476">
        <f t="shared" si="15"/>
        <v>6232360</v>
      </c>
      <c r="M32" s="477">
        <f>Önkormányzat!E108</f>
        <v>3071160</v>
      </c>
      <c r="N32" s="539">
        <f>KÖH!E107</f>
        <v>0</v>
      </c>
      <c r="O32" s="539">
        <f>Óvoda!E107</f>
        <v>0</v>
      </c>
      <c r="P32" s="540">
        <f>Könyvtár!E107</f>
        <v>0</v>
      </c>
      <c r="Q32" s="541">
        <f t="shared" si="16"/>
        <v>3071160</v>
      </c>
      <c r="R32" s="542">
        <f>Önkormányzat!F108</f>
        <v>1897320</v>
      </c>
      <c r="S32" s="543"/>
      <c r="T32" s="543">
        <f>Óvoda!F108+Óvoda!F115</f>
        <v>1047504</v>
      </c>
      <c r="U32" s="544">
        <f>Könyvtár!F108</f>
        <v>26000</v>
      </c>
      <c r="V32" s="494">
        <f t="shared" si="17"/>
        <v>2970824</v>
      </c>
      <c r="W32" s="495">
        <f>Önkormányzat!G108</f>
        <v>3369576</v>
      </c>
      <c r="X32" s="543">
        <f>KÖH!G107</f>
        <v>0</v>
      </c>
      <c r="Y32" s="543">
        <f>Óvoda!E107</f>
        <v>0</v>
      </c>
      <c r="Z32" s="544">
        <f>Könyvtár!E107</f>
        <v>0</v>
      </c>
      <c r="AA32" s="545">
        <f t="shared" si="18"/>
        <v>3369576</v>
      </c>
    </row>
    <row r="33" spans="1:27" s="57" customFormat="1" ht="15.75" x14ac:dyDescent="0.2">
      <c r="A33" s="532" t="s">
        <v>123</v>
      </c>
      <c r="B33" s="586" t="s">
        <v>124</v>
      </c>
      <c r="C33" s="534">
        <f>Önkormányzat!C109</f>
        <v>24800000</v>
      </c>
      <c r="D33" s="587"/>
      <c r="E33" s="587">
        <v>0</v>
      </c>
      <c r="F33" s="536"/>
      <c r="G33" s="537">
        <f t="shared" si="19"/>
        <v>24800000</v>
      </c>
      <c r="H33" s="538">
        <f>Önkormányzat!D109</f>
        <v>24800000</v>
      </c>
      <c r="I33" s="539"/>
      <c r="J33" s="539"/>
      <c r="K33" s="540"/>
      <c r="L33" s="476">
        <f t="shared" si="15"/>
        <v>24800000</v>
      </c>
      <c r="M33" s="477">
        <f>Önkormányzat!E109</f>
        <v>24800000</v>
      </c>
      <c r="N33" s="539">
        <f>KÖH!E108</f>
        <v>0</v>
      </c>
      <c r="O33" s="539">
        <f>Óvoda!E108</f>
        <v>3111200</v>
      </c>
      <c r="P33" s="540">
        <f>Könyvtár!E108</f>
        <v>50000</v>
      </c>
      <c r="Q33" s="541">
        <f t="shared" si="16"/>
        <v>27961200</v>
      </c>
      <c r="R33" s="542">
        <f>Önkormányzat!F109</f>
        <v>7088144</v>
      </c>
      <c r="S33" s="543"/>
      <c r="T33" s="543">
        <v>0</v>
      </c>
      <c r="U33" s="544"/>
      <c r="V33" s="494">
        <f t="shared" si="17"/>
        <v>7088144</v>
      </c>
      <c r="W33" s="495">
        <f>Önkormányzat!G109</f>
        <v>15613551</v>
      </c>
      <c r="X33" s="543">
        <f>KÖH!G108</f>
        <v>0</v>
      </c>
      <c r="Y33" s="543">
        <f>Óvoda!G108</f>
        <v>1907988</v>
      </c>
      <c r="Z33" s="544">
        <f>Könyvtár!G108</f>
        <v>30500</v>
      </c>
      <c r="AA33" s="545">
        <f t="shared" si="18"/>
        <v>17552039</v>
      </c>
    </row>
    <row r="34" spans="1:27" s="57" customFormat="1" ht="15.75" x14ac:dyDescent="0.2">
      <c r="A34" s="532" t="s">
        <v>125</v>
      </c>
      <c r="B34" s="586" t="s">
        <v>126</v>
      </c>
      <c r="C34" s="534">
        <f>Önkormányzat!C110</f>
        <v>27097200</v>
      </c>
      <c r="D34" s="587"/>
      <c r="E34" s="587"/>
      <c r="F34" s="536"/>
      <c r="G34" s="537">
        <f t="shared" si="19"/>
        <v>27097200</v>
      </c>
      <c r="H34" s="538">
        <f>Önkormányzat!D110</f>
        <v>27097200</v>
      </c>
      <c r="I34" s="539"/>
      <c r="J34" s="539"/>
      <c r="K34" s="540"/>
      <c r="L34" s="476">
        <f t="shared" si="15"/>
        <v>27097200</v>
      </c>
      <c r="M34" s="477">
        <f>Önkormányzat!E110</f>
        <v>27097200</v>
      </c>
      <c r="N34" s="539">
        <f>KÖH!E109</f>
        <v>0</v>
      </c>
      <c r="O34" s="539">
        <f>Óvoda!E109</f>
        <v>0</v>
      </c>
      <c r="P34" s="540">
        <f>Könyvtár!E109</f>
        <v>0</v>
      </c>
      <c r="Q34" s="541">
        <f t="shared" si="16"/>
        <v>27097200</v>
      </c>
      <c r="R34" s="542">
        <f>Önkormányzat!F110</f>
        <v>7519930</v>
      </c>
      <c r="S34" s="543"/>
      <c r="T34" s="543"/>
      <c r="U34" s="544"/>
      <c r="V34" s="494">
        <f t="shared" si="17"/>
        <v>7519930</v>
      </c>
      <c r="W34" s="495">
        <f>Önkormányzat!G110</f>
        <v>16554412</v>
      </c>
      <c r="X34" s="543">
        <f>KÖH!G109</f>
        <v>0</v>
      </c>
      <c r="Y34" s="543">
        <f>Óvoda!E109</f>
        <v>0</v>
      </c>
      <c r="Z34" s="544">
        <f>Könyvtár!E109</f>
        <v>0</v>
      </c>
      <c r="AA34" s="545">
        <f t="shared" si="18"/>
        <v>16554412</v>
      </c>
    </row>
    <row r="35" spans="1:27" s="57" customFormat="1" ht="15.75" x14ac:dyDescent="0.2">
      <c r="A35" s="532" t="s">
        <v>127</v>
      </c>
      <c r="B35" s="586" t="s">
        <v>440</v>
      </c>
      <c r="C35" s="534">
        <f>Önkormányzat!C111</f>
        <v>0</v>
      </c>
      <c r="D35" s="587"/>
      <c r="E35" s="587">
        <f>SUM(Óvoda!C112,Óvoda!C113,Óvoda!C114)</f>
        <v>9315520</v>
      </c>
      <c r="F35" s="536"/>
      <c r="G35" s="537">
        <f t="shared" si="19"/>
        <v>9315520</v>
      </c>
      <c r="H35" s="538">
        <f>Önkormányzat!D111</f>
        <v>0</v>
      </c>
      <c r="I35" s="539"/>
      <c r="J35" s="539">
        <f>Óvoda!D112+Óvoda!D113+Óvoda!D114</f>
        <v>9315520</v>
      </c>
      <c r="K35" s="540"/>
      <c r="L35" s="476">
        <f t="shared" si="15"/>
        <v>9315520</v>
      </c>
      <c r="M35" s="477">
        <f>Önkormányzat!E111</f>
        <v>0</v>
      </c>
      <c r="N35" s="539">
        <f>KÖH!E110</f>
        <v>0</v>
      </c>
      <c r="O35" s="539">
        <f>Óvoda!E110</f>
        <v>0</v>
      </c>
      <c r="P35" s="540">
        <f>Könyvtár!E110</f>
        <v>0</v>
      </c>
      <c r="Q35" s="541">
        <f t="shared" si="16"/>
        <v>0</v>
      </c>
      <c r="R35" s="542">
        <f>Önkormányzat!F111</f>
        <v>0</v>
      </c>
      <c r="S35" s="543"/>
      <c r="T35" s="543">
        <f>Óvoda!F112+Óvoda!F113+Óvoda!F114</f>
        <v>2407212</v>
      </c>
      <c r="U35" s="544"/>
      <c r="V35" s="494">
        <f t="shared" si="17"/>
        <v>2407212</v>
      </c>
      <c r="W35" s="495">
        <f>Önkormányzat!G111</f>
        <v>0</v>
      </c>
      <c r="X35" s="543">
        <f>KÖH!G110</f>
        <v>0</v>
      </c>
      <c r="Y35" s="543">
        <f>Óvoda!E110</f>
        <v>0</v>
      </c>
      <c r="Z35" s="544">
        <f>Könyvtár!E110</f>
        <v>0</v>
      </c>
      <c r="AA35" s="545">
        <f t="shared" si="18"/>
        <v>0</v>
      </c>
    </row>
    <row r="36" spans="1:27" s="57" customFormat="1" ht="15.75" x14ac:dyDescent="0.2">
      <c r="A36" s="532" t="s">
        <v>127</v>
      </c>
      <c r="B36" s="586" t="s">
        <v>441</v>
      </c>
      <c r="C36" s="534"/>
      <c r="D36" s="587"/>
      <c r="E36" s="587"/>
      <c r="F36" s="536"/>
      <c r="G36" s="537">
        <f t="shared" si="19"/>
        <v>0</v>
      </c>
      <c r="H36" s="538"/>
      <c r="I36" s="539"/>
      <c r="J36" s="539"/>
      <c r="K36" s="540"/>
      <c r="L36" s="476"/>
      <c r="M36" s="477">
        <f>Önkormányzat!E112</f>
        <v>0</v>
      </c>
      <c r="N36" s="539">
        <f>KÖH!E111</f>
        <v>0</v>
      </c>
      <c r="O36" s="539">
        <f>Óvoda!E111</f>
        <v>0</v>
      </c>
      <c r="P36" s="540">
        <f>Könyvtár!E111</f>
        <v>0</v>
      </c>
      <c r="Q36" s="541"/>
      <c r="R36" s="542"/>
      <c r="S36" s="543"/>
      <c r="T36" s="543"/>
      <c r="U36" s="544"/>
      <c r="V36" s="494"/>
      <c r="W36" s="495">
        <f>Önkormányzat!G112</f>
        <v>0</v>
      </c>
      <c r="X36" s="543">
        <f>KÖH!G111</f>
        <v>0</v>
      </c>
      <c r="Y36" s="543">
        <f>Óvoda!E111</f>
        <v>0</v>
      </c>
      <c r="Z36" s="544">
        <f>Könyvtár!E111</f>
        <v>0</v>
      </c>
      <c r="AA36" s="545"/>
    </row>
    <row r="37" spans="1:27" s="57" customFormat="1" ht="15.75" x14ac:dyDescent="0.2">
      <c r="A37" s="532" t="s">
        <v>127</v>
      </c>
      <c r="B37" s="586" t="s">
        <v>442</v>
      </c>
      <c r="C37" s="534"/>
      <c r="D37" s="587"/>
      <c r="E37" s="587"/>
      <c r="F37" s="536"/>
      <c r="G37" s="537">
        <f t="shared" si="19"/>
        <v>0</v>
      </c>
      <c r="H37" s="538"/>
      <c r="I37" s="539"/>
      <c r="J37" s="539"/>
      <c r="K37" s="540"/>
      <c r="L37" s="476"/>
      <c r="M37" s="477">
        <f>Önkormányzat!E113</f>
        <v>0</v>
      </c>
      <c r="N37" s="539">
        <f>KÖH!E112</f>
        <v>0</v>
      </c>
      <c r="O37" s="539">
        <f>Óvoda!E112</f>
        <v>772110</v>
      </c>
      <c r="P37" s="540">
        <f>Könyvtár!E112</f>
        <v>0</v>
      </c>
      <c r="Q37" s="541"/>
      <c r="R37" s="542"/>
      <c r="S37" s="543"/>
      <c r="T37" s="543"/>
      <c r="U37" s="544"/>
      <c r="V37" s="494"/>
      <c r="W37" s="495">
        <f>Önkormányzat!G113</f>
        <v>0</v>
      </c>
      <c r="X37" s="543">
        <f>KÖH!G112</f>
        <v>0</v>
      </c>
      <c r="Y37" s="543">
        <f>Óvoda!G112</f>
        <v>435184</v>
      </c>
      <c r="Z37" s="544">
        <f>Könyvtár!E112</f>
        <v>0</v>
      </c>
      <c r="AA37" s="545"/>
    </row>
    <row r="38" spans="1:27" s="57" customFormat="1" ht="15.75" x14ac:dyDescent="0.2">
      <c r="A38" s="532" t="s">
        <v>128</v>
      </c>
      <c r="B38" s="586" t="s">
        <v>129</v>
      </c>
      <c r="C38" s="534">
        <f>Önkormányzat!C114</f>
        <v>14769800</v>
      </c>
      <c r="D38" s="587"/>
      <c r="E38" s="587">
        <f>Óvoda!C116</f>
        <v>3355214.1</v>
      </c>
      <c r="F38" s="536"/>
      <c r="G38" s="537">
        <f t="shared" si="19"/>
        <v>18125014.100000001</v>
      </c>
      <c r="H38" s="538">
        <f>Önkormányzat!D114</f>
        <v>14769800</v>
      </c>
      <c r="I38" s="539"/>
      <c r="J38" s="539">
        <f>Óvoda!D116</f>
        <v>3355214</v>
      </c>
      <c r="K38" s="540"/>
      <c r="L38" s="476">
        <f t="shared" ref="L38:L58" si="20">SUM(H38:K38)</f>
        <v>18125014</v>
      </c>
      <c r="M38" s="477">
        <f>Önkormányzat!E114</f>
        <v>14769800</v>
      </c>
      <c r="N38" s="539">
        <f>KÖH!E113</f>
        <v>0</v>
      </c>
      <c r="O38" s="539">
        <f>Óvoda!E113</f>
        <v>4689010</v>
      </c>
      <c r="P38" s="540">
        <f>Könyvtár!E113</f>
        <v>0</v>
      </c>
      <c r="Q38" s="541">
        <f t="shared" ref="Q38:Q53" si="21">SUM(M38:P38)</f>
        <v>19458810</v>
      </c>
      <c r="R38" s="542">
        <f>Önkormányzat!F114</f>
        <v>4308629</v>
      </c>
      <c r="S38" s="543"/>
      <c r="T38" s="543">
        <f>Óvoda!F116</f>
        <v>932772</v>
      </c>
      <c r="U38" s="544"/>
      <c r="V38" s="494">
        <f t="shared" ref="V38:V58" si="22">SUM(R38:U38)</f>
        <v>5241401</v>
      </c>
      <c r="W38" s="495">
        <f>Önkormányzat!G114</f>
        <v>10978886</v>
      </c>
      <c r="X38" s="543">
        <f>KÖH!G113</f>
        <v>0</v>
      </c>
      <c r="Y38" s="543">
        <f>Óvoda!G113</f>
        <v>3016394</v>
      </c>
      <c r="Z38" s="544">
        <f>Könyvtár!E113</f>
        <v>0</v>
      </c>
      <c r="AA38" s="545">
        <f t="shared" ref="AA38:AA55" si="23">SUM(W38:Z38)</f>
        <v>13995280</v>
      </c>
    </row>
    <row r="39" spans="1:27" s="57" customFormat="1" ht="15.75" x14ac:dyDescent="0.2">
      <c r="A39" s="532" t="s">
        <v>130</v>
      </c>
      <c r="B39" s="586" t="s">
        <v>131</v>
      </c>
      <c r="C39" s="534">
        <f>Önkormányzat!C115</f>
        <v>0</v>
      </c>
      <c r="D39" s="587"/>
      <c r="E39" s="587">
        <v>0</v>
      </c>
      <c r="F39" s="536"/>
      <c r="G39" s="537">
        <f t="shared" si="19"/>
        <v>0</v>
      </c>
      <c r="H39" s="538">
        <f>Önkormányzat!D115</f>
        <v>0</v>
      </c>
      <c r="I39" s="539"/>
      <c r="J39" s="539"/>
      <c r="K39" s="540"/>
      <c r="L39" s="476">
        <f t="shared" si="20"/>
        <v>0</v>
      </c>
      <c r="M39" s="477">
        <f>Önkormányzat!E115</f>
        <v>0</v>
      </c>
      <c r="N39" s="539">
        <f>KÖH!E114</f>
        <v>0</v>
      </c>
      <c r="O39" s="539">
        <f>Óvoda!E114</f>
        <v>3854400</v>
      </c>
      <c r="P39" s="540">
        <f>Könyvtár!E114</f>
        <v>0</v>
      </c>
      <c r="Q39" s="541">
        <f t="shared" si="21"/>
        <v>3854400</v>
      </c>
      <c r="R39" s="542">
        <f>Önkormányzat!F115</f>
        <v>0</v>
      </c>
      <c r="S39" s="543"/>
      <c r="T39" s="543">
        <v>0</v>
      </c>
      <c r="U39" s="544"/>
      <c r="V39" s="494">
        <f t="shared" si="22"/>
        <v>0</v>
      </c>
      <c r="W39" s="495">
        <f>Önkormányzat!G115</f>
        <v>0</v>
      </c>
      <c r="X39" s="543">
        <f>KÖH!G114</f>
        <v>0</v>
      </c>
      <c r="Y39" s="543">
        <f>Óvoda!G114</f>
        <v>2415995</v>
      </c>
      <c r="Z39" s="544">
        <f>Könyvtár!E114</f>
        <v>0</v>
      </c>
      <c r="AA39" s="545">
        <f t="shared" si="23"/>
        <v>2415995</v>
      </c>
    </row>
    <row r="40" spans="1:27" s="57" customFormat="1" ht="15.75" x14ac:dyDescent="0.2">
      <c r="A40" s="532" t="s">
        <v>132</v>
      </c>
      <c r="B40" s="586" t="s">
        <v>436</v>
      </c>
      <c r="C40" s="534">
        <f>Önkormányzat!C116</f>
        <v>20000</v>
      </c>
      <c r="D40" s="587"/>
      <c r="E40" s="587"/>
      <c r="F40" s="536"/>
      <c r="G40" s="537">
        <f t="shared" si="19"/>
        <v>20000</v>
      </c>
      <c r="H40" s="538">
        <f>Önkormányzat!D116</f>
        <v>20000</v>
      </c>
      <c r="I40" s="539"/>
      <c r="J40" s="539"/>
      <c r="K40" s="540"/>
      <c r="L40" s="476">
        <f t="shared" si="20"/>
        <v>20000</v>
      </c>
      <c r="M40" s="477">
        <f>Önkormányzat!E116</f>
        <v>20000</v>
      </c>
      <c r="N40" s="539">
        <f>KÖH!E115</f>
        <v>0</v>
      </c>
      <c r="O40" s="539">
        <f>Óvoda!E115</f>
        <v>0</v>
      </c>
      <c r="P40" s="540">
        <f>Könyvtár!E115</f>
        <v>0</v>
      </c>
      <c r="Q40" s="541">
        <f t="shared" si="21"/>
        <v>20000</v>
      </c>
      <c r="R40" s="542">
        <f>Önkormányzat!F116</f>
        <v>147</v>
      </c>
      <c r="S40" s="543"/>
      <c r="T40" s="543">
        <f>Óvoda!F118</f>
        <v>1</v>
      </c>
      <c r="U40" s="544"/>
      <c r="V40" s="494">
        <f t="shared" si="22"/>
        <v>148</v>
      </c>
      <c r="W40" s="495">
        <f>Önkormányzat!G116</f>
        <v>381</v>
      </c>
      <c r="X40" s="543">
        <f>KÖH!G115</f>
        <v>5</v>
      </c>
      <c r="Y40" s="543">
        <f>Óvoda!G118</f>
        <v>1</v>
      </c>
      <c r="Z40" s="544">
        <f>Könyvtár!E115</f>
        <v>0</v>
      </c>
      <c r="AA40" s="545">
        <f t="shared" si="23"/>
        <v>387</v>
      </c>
    </row>
    <row r="41" spans="1:27" s="57" customFormat="1" ht="15.75" x14ac:dyDescent="0.2">
      <c r="A41" s="532" t="s">
        <v>437</v>
      </c>
      <c r="B41" s="586" t="s">
        <v>133</v>
      </c>
      <c r="C41" s="534">
        <f>Önkormányzat!C117</f>
        <v>0</v>
      </c>
      <c r="D41" s="587"/>
      <c r="E41" s="587"/>
      <c r="F41" s="536"/>
      <c r="G41" s="537">
        <f t="shared" si="19"/>
        <v>0</v>
      </c>
      <c r="H41" s="538">
        <f>Önkormányzat!D117</f>
        <v>0</v>
      </c>
      <c r="I41" s="539"/>
      <c r="J41" s="539"/>
      <c r="K41" s="540"/>
      <c r="L41" s="476">
        <f t="shared" si="20"/>
        <v>0</v>
      </c>
      <c r="M41" s="477">
        <f>Önkormányzat!E117</f>
        <v>0</v>
      </c>
      <c r="N41" s="539">
        <f>KÖH!E116</f>
        <v>0</v>
      </c>
      <c r="O41" s="539">
        <f>Óvoda!E116</f>
        <v>3355214</v>
      </c>
      <c r="P41" s="540">
        <f>Könyvtár!E116</f>
        <v>0</v>
      </c>
      <c r="Q41" s="541">
        <f t="shared" si="21"/>
        <v>3355214</v>
      </c>
      <c r="R41" s="542">
        <f>Önkormányzat!F117</f>
        <v>111339</v>
      </c>
      <c r="S41" s="543"/>
      <c r="T41" s="543">
        <f>Óvoda!F119</f>
        <v>1402</v>
      </c>
      <c r="U41" s="544">
        <f>Könyvtár!F117</f>
        <v>3412</v>
      </c>
      <c r="V41" s="494">
        <f t="shared" si="22"/>
        <v>116153</v>
      </c>
      <c r="W41" s="495">
        <f>Önkormányzat!G117</f>
        <v>147335</v>
      </c>
      <c r="X41" s="543">
        <f>KÖH!G116</f>
        <v>4054</v>
      </c>
      <c r="Y41" s="543">
        <f>Óvoda!G116+Óvoda!G119</f>
        <v>2103271</v>
      </c>
      <c r="Z41" s="544">
        <f>Könyvtár!G117</f>
        <v>4780</v>
      </c>
      <c r="AA41" s="545">
        <f t="shared" si="23"/>
        <v>2259440</v>
      </c>
    </row>
    <row r="42" spans="1:27" ht="15.75" x14ac:dyDescent="0.2">
      <c r="A42" s="558" t="s">
        <v>49</v>
      </c>
      <c r="B42" s="585" t="s">
        <v>134</v>
      </c>
      <c r="C42" s="560">
        <f>SUM(C31:C41)</f>
        <v>69758160</v>
      </c>
      <c r="D42" s="561"/>
      <c r="E42" s="561">
        <f>SUM(E31:E41)</f>
        <v>15781934.1</v>
      </c>
      <c r="F42" s="562">
        <f>SUM(F31:F41)</f>
        <v>50000</v>
      </c>
      <c r="G42" s="565">
        <f>SUM(C42+E42+F42)</f>
        <v>85590094.099999994</v>
      </c>
      <c r="H42" s="589">
        <f>SUM(H31:H41)</f>
        <v>69758160</v>
      </c>
      <c r="I42" s="590"/>
      <c r="J42" s="590">
        <f>SUM(J31:J41)</f>
        <v>15781934</v>
      </c>
      <c r="K42" s="591">
        <f>SUM(K31:K41)</f>
        <v>50000</v>
      </c>
      <c r="L42" s="480">
        <f t="shared" si="20"/>
        <v>85590094</v>
      </c>
      <c r="M42" s="483">
        <f>SUM(M31:M41)</f>
        <v>69758160</v>
      </c>
      <c r="N42" s="590">
        <f>SUM(N31:N41)</f>
        <v>0</v>
      </c>
      <c r="O42" s="590">
        <f>SUM(O31:O41)</f>
        <v>15781934</v>
      </c>
      <c r="P42" s="591">
        <f>SUM(P31:P41)</f>
        <v>50000</v>
      </c>
      <c r="Q42" s="565">
        <f t="shared" si="21"/>
        <v>85590094</v>
      </c>
      <c r="R42" s="566">
        <f>SUM(R31:R41)</f>
        <v>20925509</v>
      </c>
      <c r="S42" s="567">
        <f>KÖH!F117</f>
        <v>1472</v>
      </c>
      <c r="T42" s="567">
        <f>SUM(T31:T41)</f>
        <v>4388891</v>
      </c>
      <c r="U42" s="568">
        <f>SUM(U31:U41)</f>
        <v>29412</v>
      </c>
      <c r="V42" s="498">
        <f t="shared" si="22"/>
        <v>25345284</v>
      </c>
      <c r="W42" s="499">
        <f>SUM(W31:W41)</f>
        <v>46664141</v>
      </c>
      <c r="X42" s="567">
        <f>SUM(X31:X41)</f>
        <v>4059</v>
      </c>
      <c r="Y42" s="567">
        <f>SUM(Y31:Y41)</f>
        <v>9878833</v>
      </c>
      <c r="Z42" s="568">
        <f>SUM(Z31:Z41)</f>
        <v>35280</v>
      </c>
      <c r="AA42" s="569">
        <f t="shared" si="23"/>
        <v>56582313</v>
      </c>
    </row>
    <row r="43" spans="1:27" s="57" customFormat="1" ht="15.75" x14ac:dyDescent="0.2">
      <c r="A43" s="532" t="s">
        <v>135</v>
      </c>
      <c r="B43" s="583" t="s">
        <v>136</v>
      </c>
      <c r="C43" s="534">
        <f>Önkormányzat!C119</f>
        <v>100000000</v>
      </c>
      <c r="D43" s="587"/>
      <c r="E43" s="587"/>
      <c r="F43" s="588"/>
      <c r="G43" s="537">
        <f>SUM(C43:F43)</f>
        <v>100000000</v>
      </c>
      <c r="H43" s="538">
        <f>Önkormányzat!D119</f>
        <v>100000000</v>
      </c>
      <c r="I43" s="539"/>
      <c r="J43" s="539"/>
      <c r="K43" s="540"/>
      <c r="L43" s="476">
        <f t="shared" si="20"/>
        <v>100000000</v>
      </c>
      <c r="M43" s="477">
        <f>Önkormányzat!E119</f>
        <v>100000000</v>
      </c>
      <c r="N43" s="539">
        <f>KÖH!E118</f>
        <v>0</v>
      </c>
      <c r="O43" s="539">
        <f>Óvoda!E118</f>
        <v>0</v>
      </c>
      <c r="P43" s="540"/>
      <c r="Q43" s="541">
        <f t="shared" si="21"/>
        <v>100000000</v>
      </c>
      <c r="R43" s="542">
        <f>Önkormányzat!F119</f>
        <v>0</v>
      </c>
      <c r="S43" s="543"/>
      <c r="T43" s="543"/>
      <c r="U43" s="544"/>
      <c r="V43" s="494">
        <f t="shared" si="22"/>
        <v>0</v>
      </c>
      <c r="W43" s="495">
        <f>Önkormányzat!G119</f>
        <v>6648500</v>
      </c>
      <c r="X43" s="543">
        <f>KÖH!G118</f>
        <v>0</v>
      </c>
      <c r="Y43" s="543">
        <f>Óvoda!E118</f>
        <v>0</v>
      </c>
      <c r="Z43" s="544"/>
      <c r="AA43" s="545">
        <f t="shared" si="23"/>
        <v>6648500</v>
      </c>
    </row>
    <row r="44" spans="1:27" s="57" customFormat="1" ht="15.75" x14ac:dyDescent="0.2">
      <c r="A44" s="532" t="s">
        <v>137</v>
      </c>
      <c r="B44" s="583" t="s">
        <v>315</v>
      </c>
      <c r="C44" s="534">
        <f>SUM(Önkormányzat!C120)</f>
        <v>0</v>
      </c>
      <c r="D44" s="535"/>
      <c r="E44" s="535"/>
      <c r="F44" s="536"/>
      <c r="G44" s="537">
        <f>SUM(C44:F44)</f>
        <v>0</v>
      </c>
      <c r="H44" s="538">
        <f>Önkormányzat!D120</f>
        <v>0</v>
      </c>
      <c r="I44" s="539"/>
      <c r="J44" s="539"/>
      <c r="K44" s="540"/>
      <c r="L44" s="476">
        <f t="shared" si="20"/>
        <v>0</v>
      </c>
      <c r="M44" s="477">
        <f>Önkormányzat!E120</f>
        <v>0</v>
      </c>
      <c r="N44" s="539">
        <f>KÖH!E119</f>
        <v>0</v>
      </c>
      <c r="O44" s="539">
        <f>Óvoda!E119</f>
        <v>0</v>
      </c>
      <c r="P44" s="540">
        <f>Könyvtár!E119</f>
        <v>0</v>
      </c>
      <c r="Q44" s="541">
        <f t="shared" si="21"/>
        <v>0</v>
      </c>
      <c r="R44" s="542">
        <f>SUM(Önkormányzat!F120)</f>
        <v>0</v>
      </c>
      <c r="S44" s="543"/>
      <c r="T44" s="543"/>
      <c r="U44" s="544"/>
      <c r="V44" s="494">
        <f t="shared" si="22"/>
        <v>0</v>
      </c>
      <c r="W44" s="495">
        <f>SUM(Önkormányzat!G120)</f>
        <v>0</v>
      </c>
      <c r="X44" s="543">
        <f>SUM(KÖH!G119)</f>
        <v>0</v>
      </c>
      <c r="Y44" s="543">
        <f>SUM(Óvoda!E119)</f>
        <v>0</v>
      </c>
      <c r="Z44" s="544">
        <f>SUM(Könyvtár!E119)</f>
        <v>0</v>
      </c>
      <c r="AA44" s="545">
        <f t="shared" si="23"/>
        <v>0</v>
      </c>
    </row>
    <row r="45" spans="1:27" ht="15.75" x14ac:dyDescent="0.2">
      <c r="A45" s="558" t="s">
        <v>139</v>
      </c>
      <c r="B45" s="585" t="s">
        <v>140</v>
      </c>
      <c r="C45" s="560">
        <f>SUM(C43:C44)</f>
        <v>100000000</v>
      </c>
      <c r="D45" s="561"/>
      <c r="E45" s="561">
        <f>SUM(E43:E44)</f>
        <v>0</v>
      </c>
      <c r="F45" s="562"/>
      <c r="G45" s="565">
        <f>SUM(C45+E45)</f>
        <v>100000000</v>
      </c>
      <c r="H45" s="589">
        <f>SUM(H43:H44)</f>
        <v>100000000</v>
      </c>
      <c r="I45" s="590"/>
      <c r="J45" s="590"/>
      <c r="K45" s="591"/>
      <c r="L45" s="480">
        <f t="shared" si="20"/>
        <v>100000000</v>
      </c>
      <c r="M45" s="483">
        <f>SUM(M43:M44)</f>
        <v>100000000</v>
      </c>
      <c r="N45" s="590">
        <f>SUM(N43:N44)</f>
        <v>0</v>
      </c>
      <c r="O45" s="590">
        <f>SUM(O43:O44)</f>
        <v>0</v>
      </c>
      <c r="P45" s="591">
        <f>SUM(P43:P44)</f>
        <v>0</v>
      </c>
      <c r="Q45" s="565">
        <f t="shared" si="21"/>
        <v>100000000</v>
      </c>
      <c r="R45" s="566">
        <f>SUM(R43:R44)</f>
        <v>0</v>
      </c>
      <c r="S45" s="567"/>
      <c r="T45" s="567">
        <f>SUM(T43:T44)</f>
        <v>0</v>
      </c>
      <c r="U45" s="568"/>
      <c r="V45" s="498">
        <f t="shared" si="22"/>
        <v>0</v>
      </c>
      <c r="W45" s="499">
        <f>SUM(W43:W44)</f>
        <v>6648500</v>
      </c>
      <c r="X45" s="567">
        <f>SUM(X43:X44)</f>
        <v>0</v>
      </c>
      <c r="Y45" s="567">
        <f>SUM(Y43:Y44)</f>
        <v>0</v>
      </c>
      <c r="Z45" s="568">
        <f>SUM(Z43:Z44)</f>
        <v>0</v>
      </c>
      <c r="AA45" s="569">
        <f t="shared" si="23"/>
        <v>6648500</v>
      </c>
    </row>
    <row r="46" spans="1:27" s="57" customFormat="1" ht="15.75" x14ac:dyDescent="0.2">
      <c r="A46" s="532" t="s">
        <v>57</v>
      </c>
      <c r="B46" s="583" t="s">
        <v>141</v>
      </c>
      <c r="C46" s="534">
        <f>SUM(Önkormányzat!C122)</f>
        <v>0</v>
      </c>
      <c r="D46" s="535"/>
      <c r="E46" s="535"/>
      <c r="F46" s="536"/>
      <c r="G46" s="537">
        <f>SUM(C46:F46)</f>
        <v>0</v>
      </c>
      <c r="H46" s="538">
        <f>SUM(Önkormányzat!D122)</f>
        <v>0</v>
      </c>
      <c r="I46" s="539"/>
      <c r="J46" s="539"/>
      <c r="K46" s="540"/>
      <c r="L46" s="476">
        <f t="shared" si="20"/>
        <v>0</v>
      </c>
      <c r="M46" s="477">
        <f>SUM(Önkormányzat!E122)</f>
        <v>0</v>
      </c>
      <c r="N46" s="539">
        <f>SUM(KÖH!E121)</f>
        <v>0</v>
      </c>
      <c r="O46" s="539">
        <f>SUM(Óvoda!E121)</f>
        <v>0</v>
      </c>
      <c r="P46" s="540">
        <f>SUM(Könyvtár!E121)</f>
        <v>0</v>
      </c>
      <c r="Q46" s="541">
        <f t="shared" si="21"/>
        <v>0</v>
      </c>
      <c r="R46" s="542">
        <f>SUM(Önkormányzat!F122)</f>
        <v>340500</v>
      </c>
      <c r="S46" s="543"/>
      <c r="T46" s="543"/>
      <c r="U46" s="544"/>
      <c r="V46" s="494">
        <f t="shared" si="22"/>
        <v>340500</v>
      </c>
      <c r="W46" s="495">
        <f>SUM(Önkormányzat!G122)</f>
        <v>340500</v>
      </c>
      <c r="X46" s="543">
        <f>SUM(KÖH!G121)</f>
        <v>0</v>
      </c>
      <c r="Y46" s="543">
        <f>SUM(Óvoda!E121)</f>
        <v>0</v>
      </c>
      <c r="Z46" s="544">
        <f>SUM(Könyvtár!E121)</f>
        <v>0</v>
      </c>
      <c r="AA46" s="545">
        <f t="shared" si="23"/>
        <v>340500</v>
      </c>
    </row>
    <row r="47" spans="1:27" s="57" customFormat="1" ht="15.75" x14ac:dyDescent="0.2">
      <c r="A47" s="532" t="s">
        <v>59</v>
      </c>
      <c r="B47" s="583" t="s">
        <v>142</v>
      </c>
      <c r="C47" s="534">
        <f>SUM(Önkormányzat!C123)</f>
        <v>0</v>
      </c>
      <c r="D47" s="535"/>
      <c r="E47" s="535"/>
      <c r="F47" s="536"/>
      <c r="G47" s="537">
        <f>SUM(C47:F47)</f>
        <v>0</v>
      </c>
      <c r="H47" s="538">
        <f>SUM(Önkormányzat!D123)</f>
        <v>0</v>
      </c>
      <c r="I47" s="539"/>
      <c r="J47" s="539"/>
      <c r="K47" s="540"/>
      <c r="L47" s="476">
        <f t="shared" si="20"/>
        <v>0</v>
      </c>
      <c r="M47" s="477">
        <f>SUM(Önkormányzat!E123)</f>
        <v>0</v>
      </c>
      <c r="N47" s="539">
        <f>SUM(KÖH!E122)</f>
        <v>0</v>
      </c>
      <c r="O47" s="539">
        <f>SUM(Óvoda!E122)</f>
        <v>0</v>
      </c>
      <c r="P47" s="540">
        <f>SUM(Könyvtár!E122)</f>
        <v>0</v>
      </c>
      <c r="Q47" s="541">
        <f t="shared" si="21"/>
        <v>0</v>
      </c>
      <c r="R47" s="542">
        <f>SUM(Önkormányzat!F123)</f>
        <v>0</v>
      </c>
      <c r="S47" s="543"/>
      <c r="T47" s="543"/>
      <c r="U47" s="544"/>
      <c r="V47" s="494">
        <f t="shared" si="22"/>
        <v>0</v>
      </c>
      <c r="W47" s="495">
        <f>SUM(Önkormányzat!G123)</f>
        <v>0</v>
      </c>
      <c r="X47" s="543">
        <f>SUM(KÖH!G122)</f>
        <v>0</v>
      </c>
      <c r="Y47" s="543">
        <f>SUM(Óvoda!E122)</f>
        <v>0</v>
      </c>
      <c r="Z47" s="544">
        <f>SUM(Könyvtár!E122)</f>
        <v>0</v>
      </c>
      <c r="AA47" s="545">
        <f t="shared" si="23"/>
        <v>0</v>
      </c>
    </row>
    <row r="48" spans="1:27" ht="15.75" x14ac:dyDescent="0.2">
      <c r="A48" s="558" t="s">
        <v>61</v>
      </c>
      <c r="B48" s="585" t="s">
        <v>143</v>
      </c>
      <c r="C48" s="560">
        <f>SUM(C46:C47)</f>
        <v>0</v>
      </c>
      <c r="D48" s="561"/>
      <c r="E48" s="561">
        <f>SUM(E46:E47)</f>
        <v>0</v>
      </c>
      <c r="F48" s="562"/>
      <c r="G48" s="565">
        <f>SUM(C48+E48)</f>
        <v>0</v>
      </c>
      <c r="H48" s="589">
        <f>SUM(H46,H47)</f>
        <v>0</v>
      </c>
      <c r="I48" s="590"/>
      <c r="J48" s="590"/>
      <c r="K48" s="591"/>
      <c r="L48" s="480">
        <f t="shared" si="20"/>
        <v>0</v>
      </c>
      <c r="M48" s="483">
        <f>SUM(M46,M47)</f>
        <v>0</v>
      </c>
      <c r="N48" s="590">
        <f>SUM(N46,N47)</f>
        <v>0</v>
      </c>
      <c r="O48" s="590">
        <f>SUM(O46,O47)</f>
        <v>0</v>
      </c>
      <c r="P48" s="591">
        <f>SUM(P46,P47)</f>
        <v>0</v>
      </c>
      <c r="Q48" s="565">
        <f t="shared" si="21"/>
        <v>0</v>
      </c>
      <c r="R48" s="566">
        <f>SUM(R46:R47)</f>
        <v>340500</v>
      </c>
      <c r="S48" s="567"/>
      <c r="T48" s="567">
        <f>SUM(T46:T47)</f>
        <v>0</v>
      </c>
      <c r="U48" s="568"/>
      <c r="V48" s="498">
        <f t="shared" si="22"/>
        <v>340500</v>
      </c>
      <c r="W48" s="499">
        <f>SUM(W46:W47)</f>
        <v>340500</v>
      </c>
      <c r="X48" s="567">
        <f>SUM(X46:X47)</f>
        <v>0</v>
      </c>
      <c r="Y48" s="567">
        <f>SUM(Y46:Y47)</f>
        <v>0</v>
      </c>
      <c r="Z48" s="568">
        <f>SUM(Z46:Z47)</f>
        <v>0</v>
      </c>
      <c r="AA48" s="569">
        <f t="shared" si="23"/>
        <v>340500</v>
      </c>
    </row>
    <row r="49" spans="1:27" s="57" customFormat="1" ht="15.75" x14ac:dyDescent="0.2">
      <c r="A49" s="532" t="s">
        <v>63</v>
      </c>
      <c r="B49" s="583" t="s">
        <v>64</v>
      </c>
      <c r="C49" s="534">
        <f>SUM(Önkormányzat!C125)</f>
        <v>0</v>
      </c>
      <c r="D49" s="535"/>
      <c r="E49" s="535"/>
      <c r="F49" s="536"/>
      <c r="G49" s="537">
        <f>SUM(C49:F49)</f>
        <v>0</v>
      </c>
      <c r="H49" s="592">
        <f>SUM(Önkormányzat!D125)</f>
        <v>0</v>
      </c>
      <c r="I49" s="539"/>
      <c r="J49" s="539"/>
      <c r="K49" s="540"/>
      <c r="L49" s="476">
        <f t="shared" si="20"/>
        <v>0</v>
      </c>
      <c r="M49" s="484">
        <f>SUM(Önkormányzat!E125)</f>
        <v>0</v>
      </c>
      <c r="N49" s="539">
        <f>SUM(KÖH!E124)</f>
        <v>0</v>
      </c>
      <c r="O49" s="539">
        <f>SUM(Óvoda!E124)</f>
        <v>0</v>
      </c>
      <c r="P49" s="540">
        <f>SUM(Könyvtár!E124)</f>
        <v>0</v>
      </c>
      <c r="Q49" s="541">
        <f t="shared" si="21"/>
        <v>0</v>
      </c>
      <c r="R49" s="542">
        <f>SUM(Önkormányzat!F125)</f>
        <v>921100</v>
      </c>
      <c r="S49" s="543"/>
      <c r="T49" s="543"/>
      <c r="U49" s="544"/>
      <c r="V49" s="494">
        <f t="shared" si="22"/>
        <v>921100</v>
      </c>
      <c r="W49" s="495">
        <f>SUM(Önkormányzat!G125)</f>
        <v>1059100</v>
      </c>
      <c r="X49" s="543">
        <f>SUM(KÖH!G124)</f>
        <v>0</v>
      </c>
      <c r="Y49" s="543">
        <f>SUM(Óvoda!E124)</f>
        <v>0</v>
      </c>
      <c r="Z49" s="544">
        <f>SUM(Könyvtár!E124)</f>
        <v>0</v>
      </c>
      <c r="AA49" s="545">
        <f t="shared" si="23"/>
        <v>1059100</v>
      </c>
    </row>
    <row r="50" spans="1:27" s="57" customFormat="1" ht="15.75" x14ac:dyDescent="0.2">
      <c r="A50" s="532" t="s">
        <v>65</v>
      </c>
      <c r="B50" s="583" t="s">
        <v>144</v>
      </c>
      <c r="C50" s="534">
        <f>SUM(Önkormányzat!C126)</f>
        <v>0</v>
      </c>
      <c r="D50" s="587"/>
      <c r="E50" s="587"/>
      <c r="F50" s="588"/>
      <c r="G50" s="537">
        <f>SUM(C50:F50)</f>
        <v>0</v>
      </c>
      <c r="H50" s="592">
        <f>SUM(Önkormányzat!D126)</f>
        <v>0</v>
      </c>
      <c r="I50" s="539"/>
      <c r="J50" s="539"/>
      <c r="K50" s="540"/>
      <c r="L50" s="476">
        <f t="shared" si="20"/>
        <v>0</v>
      </c>
      <c r="M50" s="484">
        <f>SUM(Önkormányzat!E126)</f>
        <v>0</v>
      </c>
      <c r="N50" s="539">
        <f>SUM(KÖH!E125)</f>
        <v>0</v>
      </c>
      <c r="O50" s="539">
        <f>SUM(Óvoda!E125)</f>
        <v>0</v>
      </c>
      <c r="P50" s="540">
        <f>SUM(Könyvtár!E125)</f>
        <v>0</v>
      </c>
      <c r="Q50" s="541">
        <f t="shared" si="21"/>
        <v>0</v>
      </c>
      <c r="R50" s="542">
        <f>SUM(Önkormányzat!F126)</f>
        <v>1358479</v>
      </c>
      <c r="S50" s="543"/>
      <c r="T50" s="543"/>
      <c r="U50" s="544"/>
      <c r="V50" s="494">
        <f t="shared" si="22"/>
        <v>1358479</v>
      </c>
      <c r="W50" s="495">
        <f>SUM(Önkormányzat!G126)</f>
        <v>2658479</v>
      </c>
      <c r="X50" s="543">
        <f>SUM(KÖH!G125)</f>
        <v>0</v>
      </c>
      <c r="Y50" s="543">
        <f>SUM(Óvoda!E125)</f>
        <v>0</v>
      </c>
      <c r="Z50" s="544">
        <f>SUM(Könyvtár!E125)</f>
        <v>0</v>
      </c>
      <c r="AA50" s="545">
        <f t="shared" si="23"/>
        <v>2658479</v>
      </c>
    </row>
    <row r="51" spans="1:27" ht="15.75" x14ac:dyDescent="0.2">
      <c r="A51" s="558" t="s">
        <v>67</v>
      </c>
      <c r="B51" s="585" t="s">
        <v>145</v>
      </c>
      <c r="C51" s="560">
        <f>SUM(C49:C50)</f>
        <v>0</v>
      </c>
      <c r="D51" s="561"/>
      <c r="E51" s="561">
        <f>SUM(E49:E50)</f>
        <v>0</v>
      </c>
      <c r="F51" s="562"/>
      <c r="G51" s="565">
        <f>SUM(C51+E51)</f>
        <v>0</v>
      </c>
      <c r="H51" s="589">
        <f>SUM(H49:H50)</f>
        <v>0</v>
      </c>
      <c r="I51" s="590"/>
      <c r="J51" s="590"/>
      <c r="K51" s="591"/>
      <c r="L51" s="480">
        <f t="shared" si="20"/>
        <v>0</v>
      </c>
      <c r="M51" s="483">
        <f>SUM(M49:M50)</f>
        <v>0</v>
      </c>
      <c r="N51" s="590">
        <f>SUM(N49:N50)</f>
        <v>0</v>
      </c>
      <c r="O51" s="590">
        <f>SUM(O49:O50)</f>
        <v>0</v>
      </c>
      <c r="P51" s="591">
        <f>SUM(P49:P50)</f>
        <v>0</v>
      </c>
      <c r="Q51" s="565">
        <f t="shared" si="21"/>
        <v>0</v>
      </c>
      <c r="R51" s="566">
        <f>SUM(R49:R50)</f>
        <v>2279579</v>
      </c>
      <c r="S51" s="567"/>
      <c r="T51" s="567">
        <f>SUM(T49:T50)</f>
        <v>0</v>
      </c>
      <c r="U51" s="568"/>
      <c r="V51" s="498">
        <f t="shared" si="22"/>
        <v>2279579</v>
      </c>
      <c r="W51" s="499">
        <f>SUM(W49:W50)</f>
        <v>3717579</v>
      </c>
      <c r="X51" s="567">
        <f>SUM(X49:X50)</f>
        <v>0</v>
      </c>
      <c r="Y51" s="567">
        <f>SUM(Y49:Y50)</f>
        <v>0</v>
      </c>
      <c r="Z51" s="568">
        <f>SUM(Z49:Z50)</f>
        <v>0</v>
      </c>
      <c r="AA51" s="569">
        <f t="shared" si="23"/>
        <v>3717579</v>
      </c>
    </row>
    <row r="52" spans="1:27" s="57" customFormat="1" ht="15.75" x14ac:dyDescent="0.2">
      <c r="A52" s="532" t="s">
        <v>328</v>
      </c>
      <c r="B52" s="593" t="s">
        <v>284</v>
      </c>
      <c r="C52" s="534">
        <f>Önkormányzat!C129</f>
        <v>0</v>
      </c>
      <c r="D52" s="535"/>
      <c r="E52" s="535"/>
      <c r="F52" s="536"/>
      <c r="G52" s="537">
        <f>SUM(C52:F52)</f>
        <v>0</v>
      </c>
      <c r="H52" s="538">
        <f>Önkormányzat!D129</f>
        <v>0</v>
      </c>
      <c r="I52" s="539"/>
      <c r="J52" s="539"/>
      <c r="K52" s="540"/>
      <c r="L52" s="476">
        <f t="shared" si="20"/>
        <v>0</v>
      </c>
      <c r="M52" s="477">
        <f>Önkormányzat!E129</f>
        <v>94996560</v>
      </c>
      <c r="N52" s="539">
        <f>KÖH!E128</f>
        <v>0</v>
      </c>
      <c r="O52" s="539">
        <f>Óvoda!E128</f>
        <v>0</v>
      </c>
      <c r="P52" s="540"/>
      <c r="Q52" s="541">
        <f t="shared" si="21"/>
        <v>94996560</v>
      </c>
      <c r="R52" s="542">
        <f>Önkormányzat!F129</f>
        <v>0</v>
      </c>
      <c r="S52" s="543"/>
      <c r="T52" s="543"/>
      <c r="U52" s="544"/>
      <c r="V52" s="494">
        <f t="shared" si="22"/>
        <v>0</v>
      </c>
      <c r="W52" s="495">
        <f>Önkormányzat!G129</f>
        <v>264793561</v>
      </c>
      <c r="X52" s="543">
        <f>KÖH!G128</f>
        <v>0</v>
      </c>
      <c r="Y52" s="543">
        <f>Óvoda!E128</f>
        <v>0</v>
      </c>
      <c r="Z52" s="544"/>
      <c r="AA52" s="545">
        <f t="shared" si="23"/>
        <v>264793561</v>
      </c>
    </row>
    <row r="53" spans="1:27" s="57" customFormat="1" ht="15.75" x14ac:dyDescent="0.2">
      <c r="A53" s="532" t="s">
        <v>454</v>
      </c>
      <c r="B53" s="593" t="s">
        <v>378</v>
      </c>
      <c r="C53" s="534">
        <f>Önkormányzat!C130</f>
        <v>60000000</v>
      </c>
      <c r="D53" s="587"/>
      <c r="E53" s="587"/>
      <c r="F53" s="588"/>
      <c r="G53" s="537">
        <f>SUM(C53:F53)</f>
        <v>60000000</v>
      </c>
      <c r="H53" s="538">
        <f>Önkormányzat!D130</f>
        <v>60000000</v>
      </c>
      <c r="I53" s="539"/>
      <c r="J53" s="539"/>
      <c r="K53" s="540"/>
      <c r="L53" s="476">
        <f t="shared" si="20"/>
        <v>60000000</v>
      </c>
      <c r="M53" s="477">
        <f>Önkormányzat!E130</f>
        <v>60000000</v>
      </c>
      <c r="N53" s="539">
        <f>KÖH!E129</f>
        <v>0</v>
      </c>
      <c r="O53" s="539">
        <f>Óvoda!E129</f>
        <v>0</v>
      </c>
      <c r="P53" s="540">
        <f>Könyvtár!E129</f>
        <v>0</v>
      </c>
      <c r="Q53" s="541">
        <f t="shared" si="21"/>
        <v>60000000</v>
      </c>
      <c r="R53" s="542">
        <f>Önkormányzat!F130</f>
        <v>0</v>
      </c>
      <c r="S53" s="543"/>
      <c r="T53" s="543"/>
      <c r="U53" s="544"/>
      <c r="V53" s="494">
        <f t="shared" si="22"/>
        <v>0</v>
      </c>
      <c r="W53" s="495">
        <f>Önkormányzat!G130</f>
        <v>0</v>
      </c>
      <c r="X53" s="543">
        <f>KÖH!G129</f>
        <v>0</v>
      </c>
      <c r="Y53" s="543">
        <f>Óvoda!E129</f>
        <v>0</v>
      </c>
      <c r="Z53" s="544">
        <f>Könyvtár!E129</f>
        <v>0</v>
      </c>
      <c r="AA53" s="545">
        <f t="shared" si="23"/>
        <v>0</v>
      </c>
    </row>
    <row r="54" spans="1:27" s="57" customFormat="1" ht="15.75" x14ac:dyDescent="0.2">
      <c r="A54" s="594" t="s">
        <v>460</v>
      </c>
      <c r="B54" s="595" t="s">
        <v>461</v>
      </c>
      <c r="C54" s="596"/>
      <c r="D54" s="597"/>
      <c r="E54" s="597"/>
      <c r="F54" s="598"/>
      <c r="G54" s="599"/>
      <c r="H54" s="600"/>
      <c r="I54" s="601"/>
      <c r="J54" s="601"/>
      <c r="K54" s="602"/>
      <c r="L54" s="485"/>
      <c r="M54" s="486">
        <f>Önkormányzat!E132</f>
        <v>0</v>
      </c>
      <c r="N54" s="601"/>
      <c r="O54" s="601">
        <f>Óvoda!E131</f>
        <v>0</v>
      </c>
      <c r="P54" s="602"/>
      <c r="Q54" s="603"/>
      <c r="R54" s="604"/>
      <c r="S54" s="605"/>
      <c r="T54" s="605"/>
      <c r="U54" s="606"/>
      <c r="V54" s="500"/>
      <c r="W54" s="501">
        <f>Önkormányzat!G132</f>
        <v>11133941</v>
      </c>
      <c r="X54" s="605"/>
      <c r="Y54" s="605">
        <f>Óvoda!E131</f>
        <v>0</v>
      </c>
      <c r="Z54" s="606"/>
      <c r="AA54" s="545">
        <f t="shared" si="23"/>
        <v>11133941</v>
      </c>
    </row>
    <row r="55" spans="1:27" s="57" customFormat="1" ht="16.5" thickBot="1" x14ac:dyDescent="0.25">
      <c r="A55" s="594" t="s">
        <v>455</v>
      </c>
      <c r="B55" s="607" t="s">
        <v>74</v>
      </c>
      <c r="C55" s="608">
        <f>Önkormányzat!C131</f>
        <v>283790998</v>
      </c>
      <c r="D55" s="597">
        <f>KÖH!$C130</f>
        <v>7618924</v>
      </c>
      <c r="E55" s="597">
        <f>Óvoda!$C133</f>
        <v>1254309</v>
      </c>
      <c r="F55" s="598">
        <f>Könyvtár!$C131</f>
        <v>153076</v>
      </c>
      <c r="G55" s="599">
        <f>SUM(C55:F55)</f>
        <v>292817307</v>
      </c>
      <c r="H55" s="600">
        <f>Önkormányzat!D131</f>
        <v>283998505</v>
      </c>
      <c r="I55" s="601">
        <f>KÖH!D130</f>
        <v>7618924</v>
      </c>
      <c r="J55" s="601">
        <f>Óvoda!D133</f>
        <v>1254309</v>
      </c>
      <c r="K55" s="602">
        <f>Könyvtár!D131</f>
        <v>153076</v>
      </c>
      <c r="L55" s="485">
        <f t="shared" si="20"/>
        <v>293024814</v>
      </c>
      <c r="M55" s="486">
        <f>Önkormányzat!E131</f>
        <v>283998505</v>
      </c>
      <c r="N55" s="601">
        <f>KÖH!E130</f>
        <v>7618924</v>
      </c>
      <c r="O55" s="601">
        <f>Óvoda!E133</f>
        <v>1254309</v>
      </c>
      <c r="P55" s="602">
        <v>153076</v>
      </c>
      <c r="Q55" s="603">
        <f t="shared" ref="Q55:Q58" si="24">SUM(M55:P55)</f>
        <v>293024814</v>
      </c>
      <c r="R55" s="604">
        <f>Önkormányzat!F131</f>
        <v>283998505</v>
      </c>
      <c r="S55" s="605">
        <f>KÖH!F130</f>
        <v>7618924</v>
      </c>
      <c r="T55" s="605">
        <f>Óvoda!F133</f>
        <v>1254309</v>
      </c>
      <c r="U55" s="606">
        <f>Könyvtár!F131</f>
        <v>153076</v>
      </c>
      <c r="V55" s="500">
        <f t="shared" si="22"/>
        <v>293024814</v>
      </c>
      <c r="W55" s="501">
        <f>Önkormányzat!G131</f>
        <v>274906332</v>
      </c>
      <c r="X55" s="605">
        <f>KÖH!G130</f>
        <v>7618924</v>
      </c>
      <c r="Y55" s="605">
        <f>Óvoda!G133</f>
        <v>222058</v>
      </c>
      <c r="Z55" s="606">
        <f>Könyvtár!G131</f>
        <v>153076</v>
      </c>
      <c r="AA55" s="545">
        <f t="shared" si="23"/>
        <v>282900390</v>
      </c>
    </row>
    <row r="56" spans="1:27" ht="17.25" thickBot="1" x14ac:dyDescent="0.25">
      <c r="A56" s="1440" t="s">
        <v>332</v>
      </c>
      <c r="B56" s="1441"/>
      <c r="C56" s="69">
        <f t="shared" ref="C56:K56" si="25">C16+C22+C30+C42+C45+C48+C51+C52+C53+C55</f>
        <v>1158436249</v>
      </c>
      <c r="D56" s="70">
        <f t="shared" si="25"/>
        <v>7618924</v>
      </c>
      <c r="E56" s="70">
        <f t="shared" si="25"/>
        <v>17036243.100000001</v>
      </c>
      <c r="F56" s="71">
        <f t="shared" si="25"/>
        <v>203076</v>
      </c>
      <c r="G56" s="72">
        <f t="shared" si="25"/>
        <v>1183294492.0999999</v>
      </c>
      <c r="H56" s="73">
        <f>SUM(H52:H55,H51,H48,H45,H42,H30,H22,H16)</f>
        <v>1161196606</v>
      </c>
      <c r="I56" s="74">
        <f t="shared" si="25"/>
        <v>7618924</v>
      </c>
      <c r="J56" s="74">
        <f t="shared" si="25"/>
        <v>17036243</v>
      </c>
      <c r="K56" s="609">
        <f t="shared" si="25"/>
        <v>203076</v>
      </c>
      <c r="L56" s="487">
        <f t="shared" si="20"/>
        <v>1186054849</v>
      </c>
      <c r="M56" s="488">
        <f>SUM(M52:M55,M51,M48,M45,M42,M30,M22,M16)</f>
        <v>1491877075</v>
      </c>
      <c r="N56" s="74">
        <f>SUM(N52:N55,N51,N48,N45,N42,N30,N22,N16)</f>
        <v>7618924</v>
      </c>
      <c r="O56" s="74">
        <f>SUM(O52:O55,O51,O48,O45,O42,O30,O22,O16)</f>
        <v>17036243</v>
      </c>
      <c r="P56" s="609">
        <f>SUM(P55,P51,P48,P45,P42,P30,P22,P16)</f>
        <v>203076</v>
      </c>
      <c r="Q56" s="75">
        <f t="shared" si="24"/>
        <v>1516735318</v>
      </c>
      <c r="R56" s="76">
        <f>R16+R22+R30+R42+R45+R48+R51+R52+R53+R55</f>
        <v>534050936</v>
      </c>
      <c r="S56" s="77">
        <f>S16+S22+S30+S42+S45+S48+S51+S52+S53+S55</f>
        <v>7620396</v>
      </c>
      <c r="T56" s="77">
        <f>T16+T22+T30+T42+T45+T48+T51+T52+T53+T55</f>
        <v>5643200</v>
      </c>
      <c r="U56" s="610">
        <f>U16+U22+U30+U42+U45+U48+U51+U52+U53+U55</f>
        <v>182488</v>
      </c>
      <c r="V56" s="502">
        <f t="shared" si="22"/>
        <v>547497020</v>
      </c>
      <c r="W56" s="503">
        <f>W16+W22+W30+W42+W45+W48+W51+W52+W53+W55+W54</f>
        <v>1568254321</v>
      </c>
      <c r="X56" s="77">
        <f>X16+X22+X30+X42+X45+X48+X51+X52+X53+X55</f>
        <v>7622983</v>
      </c>
      <c r="Y56" s="77">
        <f>Y16+Y22+Y30+Y42+Y45+Y48+Y51+Y52+Y53+Y55</f>
        <v>10100891</v>
      </c>
      <c r="Z56" s="610">
        <f>Z16+Z22+Z30+Z42+Z45+Z48+Z51+Z52+Z53+Z55</f>
        <v>188356</v>
      </c>
      <c r="AA56" s="611">
        <f t="shared" ref="AA56:AA58" si="26">SUM(W56:Z56)</f>
        <v>1586166551</v>
      </c>
    </row>
    <row r="57" spans="1:27" s="57" customFormat="1" ht="16.5" thickBot="1" x14ac:dyDescent="0.25">
      <c r="A57" s="518" t="s">
        <v>75</v>
      </c>
      <c r="B57" s="612" t="s">
        <v>76</v>
      </c>
      <c r="C57" s="520"/>
      <c r="D57" s="613">
        <f>KÖH!$C131</f>
        <v>122793655</v>
      </c>
      <c r="E57" s="613">
        <f>Óvoda!$C134</f>
        <v>164398109</v>
      </c>
      <c r="F57" s="614">
        <f>Könyvtár!$C132</f>
        <v>5771929</v>
      </c>
      <c r="G57" s="615">
        <f>SUM(C57:F57)</f>
        <v>292963693</v>
      </c>
      <c r="H57" s="524"/>
      <c r="I57" s="525">
        <f>KÖH!D131</f>
        <v>122852214</v>
      </c>
      <c r="J57" s="525">
        <f>Óvoda!D134</f>
        <v>164398109</v>
      </c>
      <c r="K57" s="616">
        <f>Könyvtár!D132</f>
        <v>5860054</v>
      </c>
      <c r="L57" s="489">
        <f t="shared" si="20"/>
        <v>293110377</v>
      </c>
      <c r="M57" s="475">
        <f>Önkormányzat!E133</f>
        <v>0</v>
      </c>
      <c r="N57" s="525">
        <f>KÖH!E131</f>
        <v>127004875</v>
      </c>
      <c r="O57" s="525">
        <f>Óvoda!E134</f>
        <v>164398109</v>
      </c>
      <c r="P57" s="616">
        <f>Könyvtár!E132</f>
        <v>6033804</v>
      </c>
      <c r="Q57" s="617">
        <f t="shared" si="24"/>
        <v>297436788</v>
      </c>
      <c r="R57" s="618"/>
      <c r="S57" s="529">
        <f>KÖH!F131</f>
        <v>62482260</v>
      </c>
      <c r="T57" s="529">
        <f>Óvoda!F134</f>
        <v>72511977</v>
      </c>
      <c r="U57" s="530">
        <f>Könyvtár!F132</f>
        <v>2778370</v>
      </c>
      <c r="V57" s="504">
        <f t="shared" si="22"/>
        <v>137772607</v>
      </c>
      <c r="W57" s="505">
        <f>Önkormányzat!G133</f>
        <v>0</v>
      </c>
      <c r="X57" s="529">
        <f>KÖH!G131</f>
        <v>126017108</v>
      </c>
      <c r="Y57" s="529">
        <f>Óvoda!G134</f>
        <v>148993260</v>
      </c>
      <c r="Z57" s="530">
        <f>Könyvtár!G132</f>
        <v>5419300</v>
      </c>
      <c r="AA57" s="619">
        <f t="shared" si="26"/>
        <v>280429668</v>
      </c>
    </row>
    <row r="58" spans="1:27" ht="17.25" thickBot="1" x14ac:dyDescent="0.25">
      <c r="A58" s="1438" t="s">
        <v>348</v>
      </c>
      <c r="B58" s="1439"/>
      <c r="C58" s="620">
        <f>SUM(C56:C57)</f>
        <v>1158436249</v>
      </c>
      <c r="D58" s="621">
        <f>SUM(D56:D57)</f>
        <v>130412579</v>
      </c>
      <c r="E58" s="621">
        <f>E56+E57</f>
        <v>181434352.09999999</v>
      </c>
      <c r="F58" s="622">
        <f>F56+F57</f>
        <v>5975005</v>
      </c>
      <c r="G58" s="623">
        <f>SUM(G56:G57)</f>
        <v>1476258185.0999999</v>
      </c>
      <c r="H58" s="624">
        <f>SUM(H56:H57)</f>
        <v>1161196606</v>
      </c>
      <c r="I58" s="621">
        <f>SUM(I56:I57)</f>
        <v>130471138</v>
      </c>
      <c r="J58" s="621">
        <f>J56+J57</f>
        <v>181434352</v>
      </c>
      <c r="K58" s="622">
        <f>K56+K57</f>
        <v>6063130</v>
      </c>
      <c r="L58" s="625">
        <f t="shared" si="20"/>
        <v>1479165226</v>
      </c>
      <c r="M58" s="626">
        <f>SUM(M56:M57)</f>
        <v>1491877075</v>
      </c>
      <c r="N58" s="621">
        <f>SUM(N56:N57)</f>
        <v>134623799</v>
      </c>
      <c r="O58" s="621">
        <f>SUM(O56:O57)</f>
        <v>181434352</v>
      </c>
      <c r="P58" s="622">
        <f>SUM(P56:P57)</f>
        <v>6236880</v>
      </c>
      <c r="Q58" s="627">
        <f t="shared" si="24"/>
        <v>1814172106</v>
      </c>
      <c r="R58" s="628">
        <f>SUM(R56:R57)</f>
        <v>534050936</v>
      </c>
      <c r="S58" s="629">
        <f>SUM(S56:S57)</f>
        <v>70102656</v>
      </c>
      <c r="T58" s="629">
        <f>T56+T57</f>
        <v>78155177</v>
      </c>
      <c r="U58" s="630">
        <f>U56+U57</f>
        <v>2960858</v>
      </c>
      <c r="V58" s="631">
        <f t="shared" si="22"/>
        <v>685269627</v>
      </c>
      <c r="W58" s="632">
        <f>SUM(W56:W57)</f>
        <v>1568254321</v>
      </c>
      <c r="X58" s="629">
        <f>SUM(X56:X57)</f>
        <v>133640091</v>
      </c>
      <c r="Y58" s="629">
        <f>SUM(Y56:Y57)</f>
        <v>159094151</v>
      </c>
      <c r="Z58" s="630">
        <f>SUM(Z56:Z57)</f>
        <v>5607656</v>
      </c>
      <c r="AA58" s="633">
        <f t="shared" si="26"/>
        <v>1866596219</v>
      </c>
    </row>
    <row r="59" spans="1:27" ht="19.5" thickTop="1" x14ac:dyDescent="0.2"/>
  </sheetData>
  <sheetProtection formatCells="0" formatColumns="0" formatRows="0" insertColumns="0" insertRows="0" insertHyperlinks="0" deleteColumns="0" deleteRows="0" sort="0" autoFilter="0" pivotTables="0"/>
  <sortState ref="A52:V54">
    <sortCondition ref="A52:A54"/>
  </sortState>
  <mergeCells count="9">
    <mergeCell ref="W1:AA1"/>
    <mergeCell ref="A58:B58"/>
    <mergeCell ref="A56:B56"/>
    <mergeCell ref="C1:G1"/>
    <mergeCell ref="H1:L1"/>
    <mergeCell ref="R1:V1"/>
    <mergeCell ref="A1:A2"/>
    <mergeCell ref="B1:B2"/>
    <mergeCell ref="M1:Q1"/>
  </mergeCells>
  <phoneticPr fontId="24" type="noConversion"/>
  <printOptions horizontalCentered="1"/>
  <pageMargins left="0.39370078740157483" right="0.39370078740157483" top="1.4173228346456694" bottom="0.74803149606299213" header="0.43307086614173229" footer="0.51181102362204722"/>
  <pageSetup paperSize="8" scale="46" firstPageNumber="0" orientation="landscape" horizontalDpi="300" verticalDpi="300" r:id="rId1"/>
  <headerFooter alignWithMargins="0">
    <oddHeader>&amp;L&amp;"Times New Roman,Normál"&amp;14Hegyeshalom Nagyközségi Önkormányzat&amp;C&amp;"Times New Roman,Normál"&amp;14Bevételek - 2020.&amp;R&amp;"Times New Roman,Normál"&amp;11 3. melléklet Adatok: Ft-ban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>
    <tabColor indexed="52"/>
    <pageSetUpPr fitToPage="1"/>
  </sheetPr>
  <dimension ref="A1:AA26"/>
  <sheetViews>
    <sheetView zoomScale="90" zoomScaleNormal="90" workbookViewId="0">
      <pane xSplit="1" ySplit="2" topLeftCell="K3" activePane="bottomRight" state="frozen"/>
      <selection activeCell="J16" sqref="J16"/>
      <selection pane="topRight" activeCell="J16" sqref="J16"/>
      <selection pane="bottomLeft" activeCell="J16" sqref="J16"/>
      <selection pane="bottomRight" activeCell="Z6" sqref="Z6"/>
    </sheetView>
  </sheetViews>
  <sheetFormatPr defaultColWidth="0.5703125" defaultRowHeight="12.75" x14ac:dyDescent="0.2"/>
  <cols>
    <col min="1" max="1" width="5.5703125" style="35" bestFit="1" customWidth="1"/>
    <col min="2" max="2" width="44.42578125" style="35" bestFit="1" customWidth="1"/>
    <col min="3" max="3" width="18" style="471" customWidth="1"/>
    <col min="4" max="5" width="15.7109375" style="471" customWidth="1"/>
    <col min="6" max="6" width="12.7109375" style="471" customWidth="1"/>
    <col min="7" max="7" width="18" style="770" customWidth="1"/>
    <col min="8" max="8" width="18" style="471" bestFit="1" customWidth="1"/>
    <col min="9" max="10" width="15.7109375" style="471" customWidth="1"/>
    <col min="11" max="11" width="12.7109375" style="471" customWidth="1"/>
    <col min="12" max="12" width="18" style="770" customWidth="1"/>
    <col min="13" max="13" width="17.42578125" style="471" customWidth="1"/>
    <col min="14" max="14" width="21.140625" style="471" customWidth="1"/>
    <col min="15" max="15" width="18.28515625" style="471" customWidth="1"/>
    <col min="16" max="16" width="21" style="471" customWidth="1"/>
    <col min="17" max="17" width="18.7109375" style="770" customWidth="1"/>
    <col min="18" max="18" width="15.7109375" style="471" bestFit="1" customWidth="1"/>
    <col min="19" max="20" width="14.28515625" style="471" customWidth="1"/>
    <col min="21" max="21" width="12.7109375" style="471" customWidth="1"/>
    <col min="22" max="22" width="15.7109375" style="770" customWidth="1"/>
    <col min="23" max="23" width="17.5703125" style="471" customWidth="1"/>
    <col min="24" max="24" width="17" style="471" customWidth="1"/>
    <col min="25" max="25" width="19.7109375" style="471" customWidth="1"/>
    <col min="26" max="26" width="15.28515625" style="471" customWidth="1"/>
    <col min="27" max="27" width="18.5703125" style="770" customWidth="1"/>
    <col min="28" max="29" width="9.28515625" style="35" bestFit="1" customWidth="1"/>
    <col min="30" max="30" width="8.140625" style="35" bestFit="1" customWidth="1"/>
    <col min="31" max="31" width="10.28515625" style="35" bestFit="1" customWidth="1"/>
    <col min="32" max="485" width="24" style="35" customWidth="1"/>
    <col min="486" max="16384" width="0.5703125" style="35"/>
  </cols>
  <sheetData>
    <row r="1" spans="1:27" s="37" customFormat="1" ht="14.25" thickTop="1" thickBot="1" x14ac:dyDescent="0.25">
      <c r="A1" s="1461" t="s">
        <v>93</v>
      </c>
      <c r="B1" s="1450" t="s">
        <v>1</v>
      </c>
      <c r="C1" s="1463" t="s">
        <v>466</v>
      </c>
      <c r="D1" s="1464"/>
      <c r="E1" s="1464"/>
      <c r="F1" s="1464"/>
      <c r="G1" s="1465"/>
      <c r="H1" s="1466" t="s">
        <v>465</v>
      </c>
      <c r="I1" s="1467"/>
      <c r="J1" s="1467"/>
      <c r="K1" s="1467"/>
      <c r="L1" s="1467"/>
      <c r="M1" s="1467" t="s">
        <v>632</v>
      </c>
      <c r="N1" s="1467"/>
      <c r="O1" s="1467"/>
      <c r="P1" s="1467"/>
      <c r="Q1" s="1469"/>
      <c r="R1" s="1468" t="s">
        <v>467</v>
      </c>
      <c r="S1" s="1459"/>
      <c r="T1" s="1459"/>
      <c r="U1" s="1459"/>
      <c r="V1" s="1459"/>
      <c r="W1" s="1459" t="s">
        <v>633</v>
      </c>
      <c r="X1" s="1459"/>
      <c r="Y1" s="1459"/>
      <c r="Z1" s="1459"/>
      <c r="AA1" s="1460"/>
    </row>
    <row r="2" spans="1:27" s="37" customFormat="1" ht="19.5" thickBot="1" x14ac:dyDescent="0.25">
      <c r="A2" s="1462"/>
      <c r="B2" s="1451"/>
      <c r="C2" s="658" t="s">
        <v>94</v>
      </c>
      <c r="D2" s="659" t="s">
        <v>95</v>
      </c>
      <c r="E2" s="659" t="s">
        <v>96</v>
      </c>
      <c r="F2" s="660" t="s">
        <v>317</v>
      </c>
      <c r="G2" s="661" t="s">
        <v>97</v>
      </c>
      <c r="H2" s="662" t="s">
        <v>94</v>
      </c>
      <c r="I2" s="663" t="s">
        <v>95</v>
      </c>
      <c r="J2" s="663" t="s">
        <v>96</v>
      </c>
      <c r="K2" s="664" t="s">
        <v>317</v>
      </c>
      <c r="L2" s="634" t="s">
        <v>97</v>
      </c>
      <c r="M2" s="635" t="s">
        <v>94</v>
      </c>
      <c r="N2" s="663" t="s">
        <v>95</v>
      </c>
      <c r="O2" s="663" t="s">
        <v>96</v>
      </c>
      <c r="P2" s="664" t="s">
        <v>317</v>
      </c>
      <c r="Q2" s="665" t="s">
        <v>97</v>
      </c>
      <c r="R2" s="666" t="s">
        <v>94</v>
      </c>
      <c r="S2" s="667" t="s">
        <v>95</v>
      </c>
      <c r="T2" s="667" t="s">
        <v>96</v>
      </c>
      <c r="U2" s="668" t="s">
        <v>317</v>
      </c>
      <c r="V2" s="648" t="s">
        <v>97</v>
      </c>
      <c r="W2" s="649" t="s">
        <v>94</v>
      </c>
      <c r="X2" s="667" t="s">
        <v>95</v>
      </c>
      <c r="Y2" s="667" t="s">
        <v>96</v>
      </c>
      <c r="Z2" s="668" t="s">
        <v>317</v>
      </c>
      <c r="AA2" s="669" t="s">
        <v>97</v>
      </c>
    </row>
    <row r="3" spans="1:27" ht="15" x14ac:dyDescent="0.2">
      <c r="A3" s="670" t="s">
        <v>5</v>
      </c>
      <c r="B3" s="671" t="s">
        <v>6</v>
      </c>
      <c r="C3" s="672">
        <f>SUM(Önkormányzat!C19)</f>
        <v>60834463</v>
      </c>
      <c r="D3" s="673">
        <f>SUM(KÖH!C18)</f>
        <v>101299296</v>
      </c>
      <c r="E3" s="674">
        <f>SUM(Óvoda!C18)</f>
        <v>111725468</v>
      </c>
      <c r="F3" s="675">
        <f>Könyvtár!C18</f>
        <v>3618700</v>
      </c>
      <c r="G3" s="676">
        <f t="shared" ref="G3:G10" si="0">SUM(C3+E3+D3+F3)</f>
        <v>277477927</v>
      </c>
      <c r="H3" s="677">
        <f>SUM(Önkormányzat!D19)</f>
        <v>62981826</v>
      </c>
      <c r="I3" s="678">
        <f>SUM(KÖH!D18)</f>
        <v>101815076</v>
      </c>
      <c r="J3" s="679">
        <f>SUM(Óvoda!D18)</f>
        <v>112374175</v>
      </c>
      <c r="K3" s="680">
        <f>Könyvtár!D18</f>
        <v>3718913</v>
      </c>
      <c r="L3" s="636">
        <f>SUM(H3:K3)</f>
        <v>280889990</v>
      </c>
      <c r="M3" s="637">
        <f>SUM(Önkormányzat!E19)</f>
        <v>71867196</v>
      </c>
      <c r="N3" s="678">
        <f>SUM(KÖH!E18)</f>
        <v>105356591</v>
      </c>
      <c r="O3" s="679">
        <f>SUM(Óvoda!E18)</f>
        <v>112374175</v>
      </c>
      <c r="P3" s="680">
        <f>Könyvtár!E18</f>
        <v>3872914</v>
      </c>
      <c r="Q3" s="681">
        <f>SUM(M3:P3)</f>
        <v>293470876</v>
      </c>
      <c r="R3" s="682">
        <f>SUM(Önkormányzat!F19)</f>
        <v>27900807</v>
      </c>
      <c r="S3" s="683">
        <f>SUM(KÖH!F18)</f>
        <v>46122509</v>
      </c>
      <c r="T3" s="684">
        <f>SUM(Óvoda!F18)</f>
        <v>52298916</v>
      </c>
      <c r="U3" s="685">
        <f>Könyvtár!F18</f>
        <v>1751913</v>
      </c>
      <c r="V3" s="650">
        <f>SUM(R3:U3)</f>
        <v>128074145</v>
      </c>
      <c r="W3" s="651">
        <f>SUM(Önkormányzat!G19)</f>
        <v>71212454</v>
      </c>
      <c r="X3" s="683">
        <f>SUM(KÖH!G18)</f>
        <v>103207563</v>
      </c>
      <c r="Y3" s="684">
        <f>SUM(Óvoda!G18)</f>
        <v>108495346</v>
      </c>
      <c r="Z3" s="685">
        <f>Könyvtár!G18</f>
        <v>3797827</v>
      </c>
      <c r="AA3" s="686">
        <f>SUM(W3:Z3)</f>
        <v>286713190</v>
      </c>
    </row>
    <row r="4" spans="1:27" ht="15" x14ac:dyDescent="0.2">
      <c r="A4" s="670" t="s">
        <v>9</v>
      </c>
      <c r="B4" s="671" t="s">
        <v>10</v>
      </c>
      <c r="C4" s="687">
        <f>SUM(Önkormányzat!C24)</f>
        <v>11022018</v>
      </c>
      <c r="D4" s="673">
        <f>SUM(KÖH!C23)</f>
        <v>18031283</v>
      </c>
      <c r="E4" s="674">
        <f>SUM(Óvoda!C23)</f>
        <v>22909126</v>
      </c>
      <c r="F4" s="675">
        <f>Könyvtár!C23</f>
        <v>672305</v>
      </c>
      <c r="G4" s="688">
        <f t="shared" si="0"/>
        <v>52634732</v>
      </c>
      <c r="H4" s="677">
        <f>SUM(Önkormányzat!D24)</f>
        <v>11374655</v>
      </c>
      <c r="I4" s="678">
        <f>SUM(KÖH!D23)</f>
        <v>17516443</v>
      </c>
      <c r="J4" s="679">
        <f>SUM(Óvoda!D23)</f>
        <v>22260419</v>
      </c>
      <c r="K4" s="680">
        <f>Könyvtár!D23</f>
        <v>660217</v>
      </c>
      <c r="L4" s="636">
        <f t="shared" ref="L4:L21" si="1">SUM(H4:K4)</f>
        <v>51811734</v>
      </c>
      <c r="M4" s="637">
        <f>SUM(Önkormányzat!E24)</f>
        <v>12572399</v>
      </c>
      <c r="N4" s="678">
        <f>SUM(KÖH!E23)</f>
        <v>18017429</v>
      </c>
      <c r="O4" s="679">
        <f>SUM(Óvoda!E23)</f>
        <v>22260419</v>
      </c>
      <c r="P4" s="680">
        <f>Könyvtár!E23</f>
        <v>679966</v>
      </c>
      <c r="Q4" s="681">
        <f t="shared" ref="Q4:Q21" si="2">SUM(M4:P4)</f>
        <v>53530213</v>
      </c>
      <c r="R4" s="682">
        <f>SUM(Önkormányzat!F24)</f>
        <v>4829169</v>
      </c>
      <c r="S4" s="683">
        <f>SUM(KÖH!F23)</f>
        <v>8017625</v>
      </c>
      <c r="T4" s="684">
        <f>SUM(Óvoda!F23)</f>
        <v>9025700</v>
      </c>
      <c r="U4" s="685">
        <f>Könyvtár!F23</f>
        <v>302237</v>
      </c>
      <c r="V4" s="650">
        <f t="shared" ref="V4:V21" si="3">SUM(R4:U4)</f>
        <v>22174731</v>
      </c>
      <c r="W4" s="651">
        <f>SUM(Önkormányzat!G24)</f>
        <v>11313967</v>
      </c>
      <c r="X4" s="683">
        <f>SUM(KÖH!G23)</f>
        <v>17097597</v>
      </c>
      <c r="Y4" s="684">
        <f>SUM(Óvoda!G23)</f>
        <v>17894032</v>
      </c>
      <c r="Z4" s="685">
        <f>Könyvtár!G23</f>
        <v>622228</v>
      </c>
      <c r="AA4" s="686">
        <f t="shared" ref="AA4:AA21" si="4">SUM(W4:Z4)</f>
        <v>46927824</v>
      </c>
    </row>
    <row r="5" spans="1:27" ht="15" x14ac:dyDescent="0.2">
      <c r="A5" s="670" t="s">
        <v>13</v>
      </c>
      <c r="B5" s="671" t="s">
        <v>14</v>
      </c>
      <c r="C5" s="687">
        <f>SUM(Önkormányzat!C60)</f>
        <v>218945437</v>
      </c>
      <c r="D5" s="673">
        <f>SUM(KÖH!C59)</f>
        <v>11082000</v>
      </c>
      <c r="E5" s="674">
        <f>SUM(Óvoda!C60)</f>
        <v>46799758</v>
      </c>
      <c r="F5" s="675">
        <f>Könyvtár!C60</f>
        <v>1684000</v>
      </c>
      <c r="G5" s="688">
        <f t="shared" si="0"/>
        <v>278511195</v>
      </c>
      <c r="H5" s="677">
        <f>SUM(Önkormányzat!D60)</f>
        <v>218945437</v>
      </c>
      <c r="I5" s="678">
        <f>SUM(KÖH!D59)</f>
        <v>11139619</v>
      </c>
      <c r="J5" s="679">
        <f>SUM(Óvoda!D60)</f>
        <v>46799758</v>
      </c>
      <c r="K5" s="680">
        <f>Könyvtár!D60</f>
        <v>1684000</v>
      </c>
      <c r="L5" s="636">
        <f t="shared" si="1"/>
        <v>278568814</v>
      </c>
      <c r="M5" s="637">
        <f>SUM(Önkormányzat!E60)</f>
        <v>277742516</v>
      </c>
      <c r="N5" s="678">
        <f>SUM(KÖH!E59)</f>
        <v>11249779</v>
      </c>
      <c r="O5" s="679">
        <f>SUM(Óvoda!E60+Óvoda!E59)</f>
        <v>46799758</v>
      </c>
      <c r="P5" s="680">
        <f>Könyvtár!E60+Könyvtár!E59</f>
        <v>1684000</v>
      </c>
      <c r="Q5" s="681">
        <f t="shared" si="2"/>
        <v>337476053</v>
      </c>
      <c r="R5" s="682">
        <f>SUM(Önkormányzat!F60)</f>
        <v>101159661</v>
      </c>
      <c r="S5" s="683">
        <f>SUM(KÖH!F59)</f>
        <v>5444072</v>
      </c>
      <c r="T5" s="684">
        <f>SUM(Óvoda!F60)</f>
        <v>14941182</v>
      </c>
      <c r="U5" s="685">
        <f>Könyvtár!F60</f>
        <v>403348</v>
      </c>
      <c r="V5" s="650">
        <f t="shared" si="3"/>
        <v>121948263</v>
      </c>
      <c r="W5" s="651">
        <f>SUM(Önkormányzat!G60)</f>
        <v>249802162</v>
      </c>
      <c r="X5" s="683">
        <f>SUM(KÖH!G59)</f>
        <v>9505607</v>
      </c>
      <c r="Y5" s="684">
        <f>SUM(Óvoda!G60+Óvoda!G59)</f>
        <v>32666374</v>
      </c>
      <c r="Z5" s="685">
        <f>Könyvtár!G60+Könyvtár!G59</f>
        <v>1161761</v>
      </c>
      <c r="AA5" s="686">
        <f t="shared" si="4"/>
        <v>293135904</v>
      </c>
    </row>
    <row r="6" spans="1:27" ht="15" x14ac:dyDescent="0.2">
      <c r="A6" s="670" t="s">
        <v>17</v>
      </c>
      <c r="B6" s="671" t="s">
        <v>146</v>
      </c>
      <c r="C6" s="687">
        <f>SUM(Önkormányzat!C61)</f>
        <v>10175000</v>
      </c>
      <c r="D6" s="673">
        <f>SUM(KÖH!C60)</f>
        <v>0</v>
      </c>
      <c r="E6" s="674">
        <f>SUM(Óvoda!C61)</f>
        <v>0</v>
      </c>
      <c r="F6" s="675"/>
      <c r="G6" s="688">
        <f t="shared" si="0"/>
        <v>10175000</v>
      </c>
      <c r="H6" s="677">
        <f>SUM(Önkormányzat!D61)</f>
        <v>10175000</v>
      </c>
      <c r="I6" s="678">
        <f>SUM(KÖH!D60)</f>
        <v>0</v>
      </c>
      <c r="J6" s="679">
        <f>SUM(Óvoda!D61)</f>
        <v>0</v>
      </c>
      <c r="K6" s="680"/>
      <c r="L6" s="636">
        <f t="shared" si="1"/>
        <v>10175000</v>
      </c>
      <c r="M6" s="637">
        <f>SUM(Önkormányzat!E61)</f>
        <v>10175000</v>
      </c>
      <c r="N6" s="678">
        <f>SUM(KÖH!E60)</f>
        <v>0</v>
      </c>
      <c r="O6" s="679"/>
      <c r="P6" s="680"/>
      <c r="Q6" s="681">
        <f>SUM(M6:P6)</f>
        <v>10175000</v>
      </c>
      <c r="R6" s="682">
        <f>SUM(Önkormányzat!F61)</f>
        <v>2848085</v>
      </c>
      <c r="S6" s="683">
        <f>SUM(KÖH!F60)</f>
        <v>0</v>
      </c>
      <c r="T6" s="684">
        <f>SUM(Óvoda!F61)</f>
        <v>0</v>
      </c>
      <c r="U6" s="685"/>
      <c r="V6" s="650">
        <f t="shared" si="3"/>
        <v>2848085</v>
      </c>
      <c r="W6" s="651">
        <f>SUM(Önkormányzat!G61)</f>
        <v>8153398</v>
      </c>
      <c r="X6" s="683">
        <f>SUM(KÖH!G60)</f>
        <v>0</v>
      </c>
      <c r="Y6" s="684"/>
      <c r="Z6" s="685"/>
      <c r="AA6" s="686">
        <f t="shared" si="4"/>
        <v>8153398</v>
      </c>
    </row>
    <row r="7" spans="1:27" ht="15" x14ac:dyDescent="0.2">
      <c r="A7" s="689" t="s">
        <v>21</v>
      </c>
      <c r="B7" s="671" t="s">
        <v>22</v>
      </c>
      <c r="C7" s="687">
        <f>SUM(Önkormányzat!C62)</f>
        <v>41116896</v>
      </c>
      <c r="D7" s="673">
        <f>SUM(KÖH!C61)</f>
        <v>0</v>
      </c>
      <c r="E7" s="674">
        <f>SUM(Óvoda!C62)</f>
        <v>0</v>
      </c>
      <c r="F7" s="675"/>
      <c r="G7" s="688">
        <f t="shared" si="0"/>
        <v>41116896</v>
      </c>
      <c r="H7" s="677">
        <f>SUM(Önkormányzat!D62)</f>
        <v>41116896</v>
      </c>
      <c r="I7" s="678">
        <f>SUM(KÖH!D61)</f>
        <v>0</v>
      </c>
      <c r="J7" s="679">
        <f>SUM(Óvoda!D62)</f>
        <v>0</v>
      </c>
      <c r="K7" s="680"/>
      <c r="L7" s="636">
        <f t="shared" si="1"/>
        <v>41116896</v>
      </c>
      <c r="M7" s="637">
        <f>SUM(Önkormányzat!E62)</f>
        <v>41116896</v>
      </c>
      <c r="N7" s="678">
        <f>SUM(KÖH!E61)</f>
        <v>0</v>
      </c>
      <c r="O7" s="679">
        <f>SUM(Óvoda!E61)</f>
        <v>0</v>
      </c>
      <c r="P7" s="680">
        <f>SUM(Könyvtár!E61)</f>
        <v>0</v>
      </c>
      <c r="Q7" s="681">
        <f t="shared" si="2"/>
        <v>41116896</v>
      </c>
      <c r="R7" s="682">
        <f>SUM(Önkormányzat!F62)</f>
        <v>0</v>
      </c>
      <c r="S7" s="683">
        <f>SUM(KÖH!F61)</f>
        <v>0</v>
      </c>
      <c r="T7" s="684">
        <f>SUM(Óvoda!F62)</f>
        <v>0</v>
      </c>
      <c r="U7" s="685"/>
      <c r="V7" s="650">
        <f t="shared" si="3"/>
        <v>0</v>
      </c>
      <c r="W7" s="651">
        <f>SUM(Önkormányzat!G62)</f>
        <v>10396614</v>
      </c>
      <c r="X7" s="683">
        <f>SUM(KÖH!G61)</f>
        <v>0</v>
      </c>
      <c r="Y7" s="684">
        <f>SUM(Óvoda!G61)</f>
        <v>0</v>
      </c>
      <c r="Z7" s="685">
        <f>Könyvtár!G61</f>
        <v>0</v>
      </c>
      <c r="AA7" s="686">
        <f t="shared" si="4"/>
        <v>10396614</v>
      </c>
    </row>
    <row r="8" spans="1:27" ht="15" x14ac:dyDescent="0.2">
      <c r="A8" s="689" t="s">
        <v>25</v>
      </c>
      <c r="B8" s="671" t="s">
        <v>26</v>
      </c>
      <c r="C8" s="687">
        <f>SUM(Önkormányzat!C63)</f>
        <v>0</v>
      </c>
      <c r="D8" s="673">
        <f>SUM(KÖH!C62)</f>
        <v>0</v>
      </c>
      <c r="E8" s="674">
        <f>SUM(Óvoda!C63)</f>
        <v>0</v>
      </c>
      <c r="F8" s="675"/>
      <c r="G8" s="688">
        <f t="shared" si="0"/>
        <v>0</v>
      </c>
      <c r="H8" s="677">
        <f>SUM(Önkormányzat!D63)</f>
        <v>429066</v>
      </c>
      <c r="I8" s="678">
        <f>SUM(KÖH!D62)</f>
        <v>0</v>
      </c>
      <c r="J8" s="679">
        <f>SUM(Óvoda!D63)</f>
        <v>0</v>
      </c>
      <c r="K8" s="680"/>
      <c r="L8" s="636">
        <f t="shared" si="1"/>
        <v>429066</v>
      </c>
      <c r="M8" s="637">
        <f>SUM(Önkormányzat!E63)</f>
        <v>429066</v>
      </c>
      <c r="N8" s="678">
        <f>SUM(KÖH!E62)</f>
        <v>0</v>
      </c>
      <c r="O8" s="679">
        <f>SUM(Óvoda!E62)</f>
        <v>0</v>
      </c>
      <c r="P8" s="680">
        <f>SUM(Könyvtár!E62)</f>
        <v>0</v>
      </c>
      <c r="Q8" s="681">
        <f t="shared" si="2"/>
        <v>429066</v>
      </c>
      <c r="R8" s="682">
        <f>SUM(Önkormányzat!F63)</f>
        <v>252009</v>
      </c>
      <c r="S8" s="683">
        <f>SUM(KÖH!F62)</f>
        <v>0</v>
      </c>
      <c r="T8" s="684">
        <f>SUM(Óvoda!F63)</f>
        <v>0</v>
      </c>
      <c r="U8" s="685"/>
      <c r="V8" s="650">
        <f t="shared" si="3"/>
        <v>252009</v>
      </c>
      <c r="W8" s="651">
        <f>SUM(Önkormányzat!G63)</f>
        <v>252009</v>
      </c>
      <c r="X8" s="683">
        <f>SUM(KÖH!G62)</f>
        <v>0</v>
      </c>
      <c r="Y8" s="684">
        <f>SUM(Óvoda!G62)</f>
        <v>0</v>
      </c>
      <c r="Z8" s="685">
        <f>Könyvtár!G62</f>
        <v>0</v>
      </c>
      <c r="AA8" s="686">
        <f t="shared" si="4"/>
        <v>252009</v>
      </c>
    </row>
    <row r="9" spans="1:27" ht="15" x14ac:dyDescent="0.2">
      <c r="A9" s="689" t="s">
        <v>55</v>
      </c>
      <c r="B9" s="671" t="s">
        <v>28</v>
      </c>
      <c r="C9" s="687">
        <f>SUM(Önkormányzat!C64)</f>
        <v>17679496</v>
      </c>
      <c r="D9" s="673">
        <f>SUM(KÖH!C63)</f>
        <v>0</v>
      </c>
      <c r="E9" s="674">
        <f>SUM(Óvoda!C64)</f>
        <v>0</v>
      </c>
      <c r="F9" s="675"/>
      <c r="G9" s="688">
        <f t="shared" si="0"/>
        <v>17679496</v>
      </c>
      <c r="H9" s="677">
        <f>SUM(Önkormányzat!D64)</f>
        <v>17679496</v>
      </c>
      <c r="I9" s="678">
        <f>SUM(KÖH!D63)</f>
        <v>0</v>
      </c>
      <c r="J9" s="679">
        <f>SUM(Óvoda!D64)</f>
        <v>0</v>
      </c>
      <c r="K9" s="680"/>
      <c r="L9" s="636">
        <f t="shared" si="1"/>
        <v>17679496</v>
      </c>
      <c r="M9" s="637">
        <f>SUM(Önkormányzat!E64)</f>
        <v>20189496</v>
      </c>
      <c r="N9" s="678">
        <f>SUM(KÖH!E63)</f>
        <v>0</v>
      </c>
      <c r="O9" s="679">
        <f>SUM(Óvoda!E63)</f>
        <v>0</v>
      </c>
      <c r="P9" s="680">
        <f>SUM(Könyvtár!E63)</f>
        <v>0</v>
      </c>
      <c r="Q9" s="681">
        <f t="shared" si="2"/>
        <v>20189496</v>
      </c>
      <c r="R9" s="682">
        <f>SUM(Önkormányzat!F64)</f>
        <v>5452060</v>
      </c>
      <c r="S9" s="683">
        <f>SUM(KÖH!F63)</f>
        <v>0</v>
      </c>
      <c r="T9" s="684">
        <f>SUM(Óvoda!F64)</f>
        <v>0</v>
      </c>
      <c r="U9" s="685"/>
      <c r="V9" s="650">
        <f t="shared" si="3"/>
        <v>5452060</v>
      </c>
      <c r="W9" s="651">
        <f>SUM(Önkormányzat!G64)</f>
        <v>17788968</v>
      </c>
      <c r="X9" s="683">
        <f>SUM(KÖH!G63)</f>
        <v>0</v>
      </c>
      <c r="Y9" s="684">
        <f>SUM(Óvoda!G63)</f>
        <v>0</v>
      </c>
      <c r="Z9" s="685">
        <f>Könyvtár!G63</f>
        <v>0</v>
      </c>
      <c r="AA9" s="686">
        <f t="shared" si="4"/>
        <v>17788968</v>
      </c>
    </row>
    <row r="10" spans="1:27" ht="15.75" x14ac:dyDescent="0.2">
      <c r="A10" s="1457" t="s">
        <v>349</v>
      </c>
      <c r="B10" s="1458"/>
      <c r="C10" s="690">
        <f>SUM(C3:C9)</f>
        <v>359773310</v>
      </c>
      <c r="D10" s="691">
        <f>SUM(D3:D9)</f>
        <v>130412579</v>
      </c>
      <c r="E10" s="691">
        <f>SUM(E3:E9)</f>
        <v>181434352</v>
      </c>
      <c r="F10" s="692">
        <f>SUM(F3:F9)</f>
        <v>5975005</v>
      </c>
      <c r="G10" s="693">
        <f t="shared" si="0"/>
        <v>677595246</v>
      </c>
      <c r="H10" s="694">
        <f>SUM(H3:H9)</f>
        <v>362702376</v>
      </c>
      <c r="I10" s="691">
        <f>SUM(I3:I9)</f>
        <v>130471138</v>
      </c>
      <c r="J10" s="691">
        <f>SUM(J3:J9)</f>
        <v>181434352</v>
      </c>
      <c r="K10" s="692">
        <f>SUM(K3:K9)</f>
        <v>6063130</v>
      </c>
      <c r="L10" s="638">
        <f t="shared" si="1"/>
        <v>680670996</v>
      </c>
      <c r="M10" s="639">
        <f>SUM(M3:M9)</f>
        <v>434092569</v>
      </c>
      <c r="N10" s="691">
        <f>SUM(N3:N9)</f>
        <v>134623799</v>
      </c>
      <c r="O10" s="691">
        <f>SUM(O3:O9)</f>
        <v>181434352</v>
      </c>
      <c r="P10" s="692">
        <f>SUM(P3:P9)</f>
        <v>6236880</v>
      </c>
      <c r="Q10" s="693">
        <f t="shared" si="2"/>
        <v>756387600</v>
      </c>
      <c r="R10" s="694">
        <f>SUM(R3:R9)</f>
        <v>142441791</v>
      </c>
      <c r="S10" s="691">
        <f>SUM(S3:S9)</f>
        <v>59584206</v>
      </c>
      <c r="T10" s="691">
        <f>SUM(T3:T9)</f>
        <v>76265798</v>
      </c>
      <c r="U10" s="692">
        <f>SUM(U3:U9)</f>
        <v>2457498</v>
      </c>
      <c r="V10" s="638">
        <f t="shared" si="3"/>
        <v>280749293</v>
      </c>
      <c r="W10" s="639">
        <f>SUM(W3:W9)</f>
        <v>368919572</v>
      </c>
      <c r="X10" s="691">
        <f>SUM(X3:X9)</f>
        <v>129810767</v>
      </c>
      <c r="Y10" s="691">
        <f>SUM(Y3:Y9)</f>
        <v>159055752</v>
      </c>
      <c r="Z10" s="692">
        <f>SUM(Z3:Z9)</f>
        <v>5581816</v>
      </c>
      <c r="AA10" s="695">
        <f t="shared" si="4"/>
        <v>663367907</v>
      </c>
    </row>
    <row r="11" spans="1:27" ht="15" x14ac:dyDescent="0.2">
      <c r="A11" s="670" t="s">
        <v>33</v>
      </c>
      <c r="B11" s="671" t="s">
        <v>34</v>
      </c>
      <c r="C11" s="687" t="e">
        <f>SUM(Önkormányzat!C67)</f>
        <v>#REF!</v>
      </c>
      <c r="D11" s="673">
        <f>SUM(KÖH!C66)</f>
        <v>0</v>
      </c>
      <c r="E11" s="674">
        <f>SUM(Óvoda!C67)</f>
        <v>0</v>
      </c>
      <c r="F11" s="675"/>
      <c r="G11" s="688" t="e">
        <f t="shared" ref="G11:G17" si="5">SUM(C11+E11+D11)</f>
        <v>#REF!</v>
      </c>
      <c r="H11" s="677">
        <f>SUM(Önkormányzat!D67)</f>
        <v>328268943</v>
      </c>
      <c r="I11" s="678">
        <f>SUM(KÖH!D66)</f>
        <v>0</v>
      </c>
      <c r="J11" s="679">
        <f>SUM(Óvoda!D67)</f>
        <v>0</v>
      </c>
      <c r="K11" s="680"/>
      <c r="L11" s="636">
        <f t="shared" si="1"/>
        <v>328268943</v>
      </c>
      <c r="M11" s="637">
        <f>SUM(Önkormányzat!E67)</f>
        <v>376950275</v>
      </c>
      <c r="N11" s="678">
        <f>SUM(KÖH!E66)</f>
        <v>0</v>
      </c>
      <c r="O11" s="679">
        <f>SUM(Óvoda!E66)</f>
        <v>0</v>
      </c>
      <c r="P11" s="680">
        <f>SUM(Könyvtár!E66)</f>
        <v>0</v>
      </c>
      <c r="Q11" s="681">
        <f t="shared" si="2"/>
        <v>376950275</v>
      </c>
      <c r="R11" s="682">
        <f>SUM(Önkormányzat!F67)</f>
        <v>38183820</v>
      </c>
      <c r="S11" s="683">
        <f>SUM(KÖH!F66)</f>
        <v>0</v>
      </c>
      <c r="T11" s="684">
        <f>SUM(Óvoda!F67)</f>
        <v>0</v>
      </c>
      <c r="U11" s="685"/>
      <c r="V11" s="650">
        <f t="shared" si="3"/>
        <v>38183820</v>
      </c>
      <c r="W11" s="651">
        <f>SUM(Önkormányzat!G67)</f>
        <v>311555288</v>
      </c>
      <c r="X11" s="683">
        <f>SUM(KÖH!G66)</f>
        <v>0</v>
      </c>
      <c r="Y11" s="684">
        <f>SUM(Óvoda!G66)</f>
        <v>0</v>
      </c>
      <c r="Z11" s="685">
        <f>Könyvtár!G66</f>
        <v>0</v>
      </c>
      <c r="AA11" s="686">
        <f t="shared" si="4"/>
        <v>311555288</v>
      </c>
    </row>
    <row r="12" spans="1:27" ht="15" x14ac:dyDescent="0.2">
      <c r="A12" s="670" t="s">
        <v>37</v>
      </c>
      <c r="B12" s="671" t="s">
        <v>38</v>
      </c>
      <c r="C12" s="687" t="e">
        <f>SUM(Önkormányzat!C68)</f>
        <v>#REF!</v>
      </c>
      <c r="D12" s="673">
        <f>SUM(KÖH!C67)</f>
        <v>0</v>
      </c>
      <c r="E12" s="674">
        <f>SUM(Óvoda!C68)</f>
        <v>0</v>
      </c>
      <c r="F12" s="696"/>
      <c r="G12" s="688" t="e">
        <f t="shared" si="5"/>
        <v>#REF!</v>
      </c>
      <c r="H12" s="677">
        <f>SUM(Önkormányzat!D68)</f>
        <v>56647343</v>
      </c>
      <c r="I12" s="678">
        <f>SUM(KÖH!D67)</f>
        <v>0</v>
      </c>
      <c r="J12" s="679">
        <f>SUM(Óvoda!D68)</f>
        <v>0</v>
      </c>
      <c r="K12" s="697"/>
      <c r="L12" s="636">
        <f t="shared" si="1"/>
        <v>56647343</v>
      </c>
      <c r="M12" s="637">
        <f>SUM(Önkormányzat!E68)</f>
        <v>56647343</v>
      </c>
      <c r="N12" s="678">
        <f>SUM(KÖH!E67)</f>
        <v>0</v>
      </c>
      <c r="O12" s="679">
        <f>SUM(Óvoda!E67)</f>
        <v>0</v>
      </c>
      <c r="P12" s="697">
        <f>SUM(Könyvtár!E67)</f>
        <v>0</v>
      </c>
      <c r="Q12" s="681">
        <f t="shared" si="2"/>
        <v>56647343</v>
      </c>
      <c r="R12" s="682">
        <f>SUM(Önkormányzat!F68)</f>
        <v>11567541</v>
      </c>
      <c r="S12" s="683">
        <f>SUM(KÖH!F67)</f>
        <v>0</v>
      </c>
      <c r="T12" s="684">
        <f>SUM(Óvoda!F68)</f>
        <v>0</v>
      </c>
      <c r="U12" s="698"/>
      <c r="V12" s="650">
        <f t="shared" si="3"/>
        <v>11567541</v>
      </c>
      <c r="W12" s="651">
        <f>SUM(Önkormányzat!G68)</f>
        <v>12893136</v>
      </c>
      <c r="X12" s="683">
        <f>SUM(KÖH!G67)</f>
        <v>0</v>
      </c>
      <c r="Y12" s="684">
        <f>SUM(Óvoda!G67)</f>
        <v>0</v>
      </c>
      <c r="Z12" s="698">
        <f>Könyvtár!G67</f>
        <v>0</v>
      </c>
      <c r="AA12" s="686">
        <f t="shared" si="4"/>
        <v>12893136</v>
      </c>
    </row>
    <row r="13" spans="1:27" ht="15" x14ac:dyDescent="0.2">
      <c r="A13" s="670" t="s">
        <v>40</v>
      </c>
      <c r="B13" s="671" t="s">
        <v>41</v>
      </c>
      <c r="C13" s="687">
        <f>SUM(Önkormányzat!C69)</f>
        <v>412650</v>
      </c>
      <c r="D13" s="673">
        <f>SUM(KÖH!C68)</f>
        <v>0</v>
      </c>
      <c r="E13" s="674">
        <f>SUM(Óvoda!C69)</f>
        <v>0</v>
      </c>
      <c r="F13" s="696"/>
      <c r="G13" s="688">
        <f t="shared" si="5"/>
        <v>412650</v>
      </c>
      <c r="H13" s="677">
        <f>SUM(Önkormányzat!D69)</f>
        <v>11820425</v>
      </c>
      <c r="I13" s="678">
        <f>SUM(KÖH!D68)</f>
        <v>0</v>
      </c>
      <c r="J13" s="679">
        <f>SUM(Óvoda!D69)</f>
        <v>0</v>
      </c>
      <c r="K13" s="697"/>
      <c r="L13" s="636">
        <f t="shared" si="1"/>
        <v>11820425</v>
      </c>
      <c r="M13" s="637">
        <f>SUM(Önkormányzat!E69)</f>
        <v>12720425</v>
      </c>
      <c r="N13" s="678">
        <f>SUM(KÖH!E68)</f>
        <v>0</v>
      </c>
      <c r="O13" s="679">
        <f>SUM(Óvoda!E68)</f>
        <v>0</v>
      </c>
      <c r="P13" s="697">
        <f>SUM(Könyvtár!E68)</f>
        <v>0</v>
      </c>
      <c r="Q13" s="681">
        <f t="shared" si="2"/>
        <v>12720425</v>
      </c>
      <c r="R13" s="682">
        <f>SUM(Önkormányzat!F69)</f>
        <v>11820425</v>
      </c>
      <c r="S13" s="683">
        <f>SUM(KÖH!F68)</f>
        <v>0</v>
      </c>
      <c r="T13" s="684">
        <f>SUM(Óvoda!F69)</f>
        <v>0</v>
      </c>
      <c r="U13" s="698"/>
      <c r="V13" s="650">
        <f t="shared" si="3"/>
        <v>11820425</v>
      </c>
      <c r="W13" s="651">
        <f>SUM(Önkormányzat!G69)</f>
        <v>12720425</v>
      </c>
      <c r="X13" s="683">
        <f>SUM(KÖH!G68)</f>
        <v>0</v>
      </c>
      <c r="Y13" s="684">
        <f>SUM(Óvoda!G68)</f>
        <v>0</v>
      </c>
      <c r="Z13" s="698">
        <f>Könyvtár!G68</f>
        <v>0</v>
      </c>
      <c r="AA13" s="686">
        <f t="shared" si="4"/>
        <v>12720425</v>
      </c>
    </row>
    <row r="14" spans="1:27" ht="15" x14ac:dyDescent="0.2">
      <c r="A14" s="670" t="s">
        <v>43</v>
      </c>
      <c r="B14" s="671" t="s">
        <v>44</v>
      </c>
      <c r="C14" s="687">
        <f>SUM(Önkormányzat!C70)</f>
        <v>0</v>
      </c>
      <c r="D14" s="673">
        <f>SUM(KÖH!C69)</f>
        <v>0</v>
      </c>
      <c r="E14" s="674">
        <f>SUM(Óvoda!C70)</f>
        <v>0</v>
      </c>
      <c r="F14" s="696"/>
      <c r="G14" s="688">
        <f t="shared" si="5"/>
        <v>0</v>
      </c>
      <c r="H14" s="677">
        <f>SUM(Önkormányzat!D70)</f>
        <v>0</v>
      </c>
      <c r="I14" s="678">
        <f>SUM(KÖH!D69)</f>
        <v>0</v>
      </c>
      <c r="J14" s="679">
        <f>SUM(Óvoda!D70)</f>
        <v>0</v>
      </c>
      <c r="K14" s="697"/>
      <c r="L14" s="636">
        <f t="shared" si="1"/>
        <v>0</v>
      </c>
      <c r="M14" s="637">
        <f>SUM(Önkormányzat!E70)</f>
        <v>0</v>
      </c>
      <c r="N14" s="678">
        <f>SUM(KÖH!E69)</f>
        <v>0</v>
      </c>
      <c r="O14" s="679">
        <f>SUM(Óvoda!E69)</f>
        <v>0</v>
      </c>
      <c r="P14" s="697">
        <f>SUM(Könyvtár!E69)</f>
        <v>0</v>
      </c>
      <c r="Q14" s="681">
        <f t="shared" si="2"/>
        <v>0</v>
      </c>
      <c r="R14" s="682">
        <f>SUM(Önkormányzat!F70)</f>
        <v>0</v>
      </c>
      <c r="S14" s="683">
        <f>SUM(KÖH!F69)</f>
        <v>0</v>
      </c>
      <c r="T14" s="684">
        <f>SUM(Óvoda!F70)</f>
        <v>0</v>
      </c>
      <c r="U14" s="698"/>
      <c r="V14" s="650">
        <f t="shared" si="3"/>
        <v>0</v>
      </c>
      <c r="W14" s="651">
        <f>SUM(Önkormányzat!G70)</f>
        <v>0</v>
      </c>
      <c r="X14" s="683">
        <f>SUM(KÖH!G69)</f>
        <v>0</v>
      </c>
      <c r="Y14" s="684">
        <f>SUM(Óvoda!G69)</f>
        <v>0</v>
      </c>
      <c r="Z14" s="698">
        <f>Könyvtár!G69</f>
        <v>0</v>
      </c>
      <c r="AA14" s="686">
        <f t="shared" si="4"/>
        <v>0</v>
      </c>
    </row>
    <row r="15" spans="1:27" ht="15" x14ac:dyDescent="0.2">
      <c r="A15" s="670" t="s">
        <v>47</v>
      </c>
      <c r="B15" s="671" t="s">
        <v>48</v>
      </c>
      <c r="C15" s="687">
        <f>SUM(Önkormányzat!C71)</f>
        <v>0</v>
      </c>
      <c r="D15" s="673">
        <f>SUM(KÖH!C70)</f>
        <v>0</v>
      </c>
      <c r="E15" s="674">
        <f>SUM(Óvoda!C71)</f>
        <v>0</v>
      </c>
      <c r="F15" s="696"/>
      <c r="G15" s="688">
        <f t="shared" si="5"/>
        <v>0</v>
      </c>
      <c r="H15" s="677">
        <f>SUM(Önkormányzat!D71)</f>
        <v>0</v>
      </c>
      <c r="I15" s="678">
        <f>SUM(KÖH!D70)</f>
        <v>0</v>
      </c>
      <c r="J15" s="679">
        <f>SUM(Óvoda!D71)</f>
        <v>0</v>
      </c>
      <c r="K15" s="697"/>
      <c r="L15" s="636">
        <f t="shared" si="1"/>
        <v>0</v>
      </c>
      <c r="M15" s="637">
        <f>SUM(Önkormányzat!E71)</f>
        <v>0</v>
      </c>
      <c r="N15" s="678">
        <f>SUM(KÖH!E70)</f>
        <v>0</v>
      </c>
      <c r="O15" s="679">
        <f>SUM(Óvoda!E70)</f>
        <v>0</v>
      </c>
      <c r="P15" s="697">
        <f>SUM(Könyvtár!E70)</f>
        <v>0</v>
      </c>
      <c r="Q15" s="681">
        <f t="shared" si="2"/>
        <v>0</v>
      </c>
      <c r="R15" s="682">
        <f>SUM(Önkormányzat!F71)</f>
        <v>0</v>
      </c>
      <c r="S15" s="683">
        <f>SUM(KÖH!F70)</f>
        <v>0</v>
      </c>
      <c r="T15" s="684">
        <f>SUM(Óvoda!F71)</f>
        <v>0</v>
      </c>
      <c r="U15" s="698"/>
      <c r="V15" s="650">
        <f t="shared" si="3"/>
        <v>0</v>
      </c>
      <c r="W15" s="651">
        <f>SUM(Önkormányzat!G71)</f>
        <v>0</v>
      </c>
      <c r="X15" s="683">
        <f>SUM(KÖH!G70)</f>
        <v>0</v>
      </c>
      <c r="Y15" s="684">
        <f>SUM(Óvoda!G70)</f>
        <v>0</v>
      </c>
      <c r="Z15" s="698">
        <f>Könyvtár!G70</f>
        <v>0</v>
      </c>
      <c r="AA15" s="686">
        <f t="shared" si="4"/>
        <v>0</v>
      </c>
    </row>
    <row r="16" spans="1:27" ht="15.75" x14ac:dyDescent="0.2">
      <c r="A16" s="1457" t="s">
        <v>350</v>
      </c>
      <c r="B16" s="1458"/>
      <c r="C16" s="690" t="e">
        <f>SUM(C11:C15)</f>
        <v>#REF!</v>
      </c>
      <c r="D16" s="691">
        <f>SUM(D11:D15)</f>
        <v>0</v>
      </c>
      <c r="E16" s="691">
        <f>SUM(E11:E15)</f>
        <v>0</v>
      </c>
      <c r="F16" s="692"/>
      <c r="G16" s="693" t="e">
        <f t="shared" si="5"/>
        <v>#REF!</v>
      </c>
      <c r="H16" s="694">
        <f>SUM(H11:H15)</f>
        <v>396736711</v>
      </c>
      <c r="I16" s="691">
        <f>SUM(I11:I15)</f>
        <v>0</v>
      </c>
      <c r="J16" s="691">
        <f>SUM(J11:J15)</f>
        <v>0</v>
      </c>
      <c r="K16" s="692"/>
      <c r="L16" s="638">
        <f t="shared" si="1"/>
        <v>396736711</v>
      </c>
      <c r="M16" s="639">
        <f>SUM(M11:M15)</f>
        <v>446318043</v>
      </c>
      <c r="N16" s="691">
        <f>SUM(N11:N15)</f>
        <v>0</v>
      </c>
      <c r="O16" s="691">
        <f>SUM(O11:O15)</f>
        <v>0</v>
      </c>
      <c r="P16" s="692">
        <f>SUM(P11:P15)</f>
        <v>0</v>
      </c>
      <c r="Q16" s="693">
        <f t="shared" si="2"/>
        <v>446318043</v>
      </c>
      <c r="R16" s="694">
        <f>SUM(R11:R15)</f>
        <v>61571786</v>
      </c>
      <c r="S16" s="691">
        <f>SUM(S11:S15)</f>
        <v>0</v>
      </c>
      <c r="T16" s="691">
        <f>SUM(T11:T15)</f>
        <v>0</v>
      </c>
      <c r="U16" s="692"/>
      <c r="V16" s="638">
        <f t="shared" si="3"/>
        <v>61571786</v>
      </c>
      <c r="W16" s="639">
        <f>SUM(W11:W15)</f>
        <v>337168849</v>
      </c>
      <c r="X16" s="691">
        <f>SUM(X11:X15)</f>
        <v>0</v>
      </c>
      <c r="Y16" s="691">
        <f>SUM(Y11:Y15)</f>
        <v>0</v>
      </c>
      <c r="Z16" s="692"/>
      <c r="AA16" s="695">
        <f t="shared" si="4"/>
        <v>337168849</v>
      </c>
    </row>
    <row r="17" spans="1:27" ht="15" x14ac:dyDescent="0.2">
      <c r="A17" s="670" t="s">
        <v>445</v>
      </c>
      <c r="B17" s="671" t="s">
        <v>56</v>
      </c>
      <c r="C17" s="687">
        <f>Önkormányzat!C65</f>
        <v>112711915</v>
      </c>
      <c r="D17" s="699">
        <f>SUM(KÖH!C64)</f>
        <v>0</v>
      </c>
      <c r="E17" s="674">
        <f>SUM(Óvoda!C65)</f>
        <v>0</v>
      </c>
      <c r="F17" s="696"/>
      <c r="G17" s="688">
        <f t="shared" si="5"/>
        <v>112711915</v>
      </c>
      <c r="H17" s="677">
        <f>Önkormányzat!D65</f>
        <v>100988747</v>
      </c>
      <c r="I17" s="700">
        <f>SUM(KÖH!D64)</f>
        <v>0</v>
      </c>
      <c r="J17" s="679">
        <f>SUM(Óvoda!D65)</f>
        <v>0</v>
      </c>
      <c r="K17" s="697"/>
      <c r="L17" s="636">
        <f t="shared" si="1"/>
        <v>100988747</v>
      </c>
      <c r="M17" s="637">
        <f>Önkormányzat!E65</f>
        <v>106371280</v>
      </c>
      <c r="N17" s="700">
        <f>SUM(KÖH!E64)</f>
        <v>0</v>
      </c>
      <c r="O17" s="679">
        <f>SUM(Óvoda!E64)</f>
        <v>0</v>
      </c>
      <c r="P17" s="697">
        <f>SUM(Könyvtár!E64)</f>
        <v>0</v>
      </c>
      <c r="Q17" s="681">
        <f t="shared" si="2"/>
        <v>106371280</v>
      </c>
      <c r="R17" s="682">
        <f>Önkormányzat!F65</f>
        <v>0</v>
      </c>
      <c r="S17" s="701">
        <f>SUM(KÖH!F64)</f>
        <v>0</v>
      </c>
      <c r="T17" s="684">
        <f>SUM(Óvoda!F65)</f>
        <v>0</v>
      </c>
      <c r="U17" s="698"/>
      <c r="V17" s="650">
        <f t="shared" si="3"/>
        <v>0</v>
      </c>
      <c r="W17" s="651">
        <f>Önkormányzat!G65</f>
        <v>0</v>
      </c>
      <c r="X17" s="701">
        <f>SUM(KÖH!G64)</f>
        <v>0</v>
      </c>
      <c r="Y17" s="684">
        <f>SUM(Óvoda!G64)</f>
        <v>0</v>
      </c>
      <c r="Z17" s="698">
        <f>Könyvtár!G64</f>
        <v>0</v>
      </c>
      <c r="AA17" s="686">
        <f t="shared" si="4"/>
        <v>0</v>
      </c>
    </row>
    <row r="18" spans="1:27" ht="15.75" thickBot="1" x14ac:dyDescent="0.25">
      <c r="A18" s="702" t="s">
        <v>452</v>
      </c>
      <c r="B18" s="703" t="s">
        <v>308</v>
      </c>
      <c r="C18" s="704">
        <f>(Önkormányzat!C75)</f>
        <v>7658395</v>
      </c>
      <c r="D18" s="705"/>
      <c r="E18" s="706"/>
      <c r="F18" s="707"/>
      <c r="G18" s="708">
        <f>SUM(C18+D18+E18)</f>
        <v>7658395</v>
      </c>
      <c r="H18" s="709">
        <f>(Önkormányzat!D75)</f>
        <v>7658395</v>
      </c>
      <c r="I18" s="710"/>
      <c r="J18" s="711"/>
      <c r="K18" s="712"/>
      <c r="L18" s="640">
        <f t="shared" si="1"/>
        <v>7658395</v>
      </c>
      <c r="M18" s="641">
        <f>(Önkormányzat!E75)</f>
        <v>7658395</v>
      </c>
      <c r="N18" s="710">
        <f>(KÖH!E74)</f>
        <v>0</v>
      </c>
      <c r="O18" s="711">
        <f>(Óvoda!E74)</f>
        <v>0</v>
      </c>
      <c r="P18" s="712">
        <f>(Könyvtár!E74)</f>
        <v>0</v>
      </c>
      <c r="Q18" s="713">
        <f t="shared" si="2"/>
        <v>7658395</v>
      </c>
      <c r="R18" s="714">
        <f>(Önkormányzat!F75)</f>
        <v>7658395</v>
      </c>
      <c r="S18" s="715"/>
      <c r="T18" s="716"/>
      <c r="U18" s="717"/>
      <c r="V18" s="652">
        <f t="shared" si="3"/>
        <v>7658395</v>
      </c>
      <c r="W18" s="653">
        <f>(Önkormányzat!G75)</f>
        <v>7658395</v>
      </c>
      <c r="X18" s="715">
        <f>KÖH!G74</f>
        <v>0</v>
      </c>
      <c r="Y18" s="716">
        <f>Óvoda!G74</f>
        <v>0</v>
      </c>
      <c r="Z18" s="717">
        <f>Könyvtár!G74</f>
        <v>0</v>
      </c>
      <c r="AA18" s="718">
        <f t="shared" si="4"/>
        <v>7658395</v>
      </c>
    </row>
    <row r="19" spans="1:27" s="41" customFormat="1" ht="19.5" thickBot="1" x14ac:dyDescent="0.25">
      <c r="A19" s="1455" t="s">
        <v>351</v>
      </c>
      <c r="B19" s="1456"/>
      <c r="C19" s="44" t="e">
        <f>SUM(C10,C17,C16,C18)</f>
        <v>#REF!</v>
      </c>
      <c r="D19" s="45">
        <f>D10</f>
        <v>130412579</v>
      </c>
      <c r="E19" s="45">
        <f>SUM(E10,E17,E16)</f>
        <v>181434352</v>
      </c>
      <c r="F19" s="719">
        <f>SUM(F10,F16,F17,F18)</f>
        <v>5975005</v>
      </c>
      <c r="G19" s="43" t="e">
        <f>SUM(C19+E19+D19+F19)</f>
        <v>#REF!</v>
      </c>
      <c r="H19" s="44">
        <f>SUM(H10,H17,H16,H18)</f>
        <v>868086229</v>
      </c>
      <c r="I19" s="45">
        <f>I10</f>
        <v>130471138</v>
      </c>
      <c r="J19" s="45">
        <f>SUM(J10,J17,J16)</f>
        <v>181434352</v>
      </c>
      <c r="K19" s="720">
        <f>SUM(K10,K16,K17,K18)</f>
        <v>6063130</v>
      </c>
      <c r="L19" s="642">
        <f t="shared" si="1"/>
        <v>1186054849</v>
      </c>
      <c r="M19" s="643">
        <f>SUM(M10,M17,M16,M18)</f>
        <v>994440287</v>
      </c>
      <c r="N19" s="45">
        <f>N10</f>
        <v>134623799</v>
      </c>
      <c r="O19" s="45">
        <f>SUM(O10,O17,O16)</f>
        <v>181434352</v>
      </c>
      <c r="P19" s="720">
        <f>SUM(P10,P16,P17,P18)</f>
        <v>6236880</v>
      </c>
      <c r="Q19" s="43">
        <f t="shared" si="2"/>
        <v>1316735318</v>
      </c>
      <c r="R19" s="44">
        <f>SUM(R10,R17,R16,R18)</f>
        <v>211671972</v>
      </c>
      <c r="S19" s="45">
        <f>S10</f>
        <v>59584206</v>
      </c>
      <c r="T19" s="45">
        <f>SUM(T10,T17,T16)</f>
        <v>76265798</v>
      </c>
      <c r="U19" s="719">
        <f>SUM(U10,U16,U17,U18)</f>
        <v>2457498</v>
      </c>
      <c r="V19" s="642">
        <f t="shared" si="3"/>
        <v>349979474</v>
      </c>
      <c r="W19" s="643">
        <f>SUM(W10,W17,W16,W18)</f>
        <v>713746816</v>
      </c>
      <c r="X19" s="45">
        <f>SUM(X10,X17,X16,X18)</f>
        <v>129810767</v>
      </c>
      <c r="Y19" s="45">
        <f>SUM(Y10,Y17,Y16)</f>
        <v>159055752</v>
      </c>
      <c r="Z19" s="719">
        <f>SUM(Z10,Z16,Z17,Z18)</f>
        <v>5581816</v>
      </c>
      <c r="AA19" s="721">
        <f t="shared" si="4"/>
        <v>1008195151</v>
      </c>
    </row>
    <row r="20" spans="1:27" ht="15" x14ac:dyDescent="0.2">
      <c r="A20" s="722" t="s">
        <v>71</v>
      </c>
      <c r="B20" s="723" t="s">
        <v>72</v>
      </c>
      <c r="C20" s="724">
        <f>Önkormányzat!C74</f>
        <v>0</v>
      </c>
      <c r="D20" s="725">
        <f>SUM(KÖH!C73)</f>
        <v>0</v>
      </c>
      <c r="E20" s="725">
        <f>SUM(Óvoda!C74)</f>
        <v>0</v>
      </c>
      <c r="F20" s="726"/>
      <c r="G20" s="727">
        <f>SUM(C20+E20+D20)</f>
        <v>0</v>
      </c>
      <c r="H20" s="728">
        <f>SUM(Önkormányzat!D74)</f>
        <v>0</v>
      </c>
      <c r="I20" s="729">
        <f>SUM(KÖH!D73)</f>
        <v>0</v>
      </c>
      <c r="J20" s="729">
        <f>SUM(Óvoda!D74)</f>
        <v>0</v>
      </c>
      <c r="K20" s="730"/>
      <c r="L20" s="644">
        <f t="shared" si="1"/>
        <v>0</v>
      </c>
      <c r="M20" s="645">
        <f>SUM(Önkormányzat!E74)</f>
        <v>200000000</v>
      </c>
      <c r="N20" s="729">
        <f>SUM(KÖH!E73)</f>
        <v>0</v>
      </c>
      <c r="O20" s="729"/>
      <c r="P20" s="730"/>
      <c r="Q20" s="731">
        <f t="shared" si="2"/>
        <v>200000000</v>
      </c>
      <c r="R20" s="732">
        <f>SUM(Önkormányzat!F74)</f>
        <v>0</v>
      </c>
      <c r="S20" s="733">
        <f>SUM(KÖH!F73)</f>
        <v>0</v>
      </c>
      <c r="T20" s="733">
        <f>SUM(Óvoda!F74)</f>
        <v>0</v>
      </c>
      <c r="U20" s="734"/>
      <c r="V20" s="654">
        <f t="shared" si="3"/>
        <v>0</v>
      </c>
      <c r="W20" s="655">
        <f>SUM(Önkormányzat!G74)</f>
        <v>200000000</v>
      </c>
      <c r="X20" s="733">
        <f>SUM(KÖH!G73)</f>
        <v>0</v>
      </c>
      <c r="Y20" s="733"/>
      <c r="Z20" s="734"/>
      <c r="AA20" s="735">
        <f t="shared" si="4"/>
        <v>200000000</v>
      </c>
    </row>
    <row r="21" spans="1:27" ht="15.75" thickBot="1" x14ac:dyDescent="0.25">
      <c r="A21" s="736" t="s">
        <v>77</v>
      </c>
      <c r="B21" s="737" t="s">
        <v>76</v>
      </c>
      <c r="C21" s="738">
        <f>(Önkormányzat!C76)</f>
        <v>292963693</v>
      </c>
      <c r="D21" s="739"/>
      <c r="E21" s="739"/>
      <c r="F21" s="707"/>
      <c r="G21" s="740">
        <f>SUM(C21+E21+D21+F21)</f>
        <v>292963693</v>
      </c>
      <c r="H21" s="741">
        <f>(Önkormányzat!D76)</f>
        <v>293110377</v>
      </c>
      <c r="I21" s="742"/>
      <c r="J21" s="742"/>
      <c r="K21" s="712"/>
      <c r="L21" s="646">
        <f t="shared" si="1"/>
        <v>293110377</v>
      </c>
      <c r="M21" s="647">
        <f>(Önkormányzat!E76)</f>
        <v>297436788</v>
      </c>
      <c r="N21" s="742">
        <f>(KÖH!E75)</f>
        <v>0</v>
      </c>
      <c r="O21" s="742">
        <f>(Óvoda!E75)</f>
        <v>0</v>
      </c>
      <c r="P21" s="712">
        <f>(Könyvtár!E75)</f>
        <v>0</v>
      </c>
      <c r="Q21" s="743">
        <f t="shared" si="2"/>
        <v>297436788</v>
      </c>
      <c r="R21" s="744">
        <f>(Önkormányzat!F76)</f>
        <v>137772607</v>
      </c>
      <c r="S21" s="745"/>
      <c r="T21" s="745"/>
      <c r="U21" s="717"/>
      <c r="V21" s="656">
        <f t="shared" si="3"/>
        <v>137772607</v>
      </c>
      <c r="W21" s="657">
        <f>(Önkormányzat!G76)</f>
        <v>280429668</v>
      </c>
      <c r="X21" s="745">
        <f>KÖH!G75</f>
        <v>0</v>
      </c>
      <c r="Y21" s="745">
        <f>Óvoda!G75</f>
        <v>0</v>
      </c>
      <c r="Z21" s="717">
        <f>Könyvtár!G75</f>
        <v>0</v>
      </c>
      <c r="AA21" s="746">
        <f t="shared" si="4"/>
        <v>280429668</v>
      </c>
    </row>
    <row r="22" spans="1:27" s="41" customFormat="1" ht="19.5" thickBot="1" x14ac:dyDescent="0.25">
      <c r="A22" s="1455" t="s">
        <v>352</v>
      </c>
      <c r="B22" s="1456"/>
      <c r="C22" s="44" t="e">
        <f t="shared" ref="C22:V22" si="6">SUM(C19:C21)</f>
        <v>#REF!</v>
      </c>
      <c r="D22" s="45">
        <f t="shared" si="6"/>
        <v>130412579</v>
      </c>
      <c r="E22" s="45">
        <f t="shared" si="6"/>
        <v>181434352</v>
      </c>
      <c r="F22" s="719">
        <f t="shared" si="6"/>
        <v>5975005</v>
      </c>
      <c r="G22" s="43" t="e">
        <f t="shared" si="6"/>
        <v>#REF!</v>
      </c>
      <c r="H22" s="44">
        <f t="shared" si="6"/>
        <v>1161196606</v>
      </c>
      <c r="I22" s="45">
        <f t="shared" si="6"/>
        <v>130471138</v>
      </c>
      <c r="J22" s="45">
        <f t="shared" si="6"/>
        <v>181434352</v>
      </c>
      <c r="K22" s="720">
        <f t="shared" si="6"/>
        <v>6063130</v>
      </c>
      <c r="L22" s="642">
        <f t="shared" si="6"/>
        <v>1479165226</v>
      </c>
      <c r="M22" s="643">
        <f t="shared" ref="M22:Q22" si="7">SUM(M19:M21)</f>
        <v>1491877075</v>
      </c>
      <c r="N22" s="45">
        <f t="shared" si="7"/>
        <v>134623799</v>
      </c>
      <c r="O22" s="45">
        <f t="shared" si="7"/>
        <v>181434352</v>
      </c>
      <c r="P22" s="720">
        <f t="shared" si="7"/>
        <v>6236880</v>
      </c>
      <c r="Q22" s="43">
        <f t="shared" si="7"/>
        <v>1814172106</v>
      </c>
      <c r="R22" s="44">
        <f t="shared" si="6"/>
        <v>349444579</v>
      </c>
      <c r="S22" s="45">
        <f t="shared" si="6"/>
        <v>59584206</v>
      </c>
      <c r="T22" s="45">
        <f t="shared" si="6"/>
        <v>76265798</v>
      </c>
      <c r="U22" s="719">
        <f t="shared" si="6"/>
        <v>2457498</v>
      </c>
      <c r="V22" s="642">
        <f t="shared" si="6"/>
        <v>487752081</v>
      </c>
      <c r="W22" s="643">
        <f t="shared" ref="W22:AA22" si="8">SUM(W19:W21)</f>
        <v>1194176484</v>
      </c>
      <c r="X22" s="45">
        <f t="shared" si="8"/>
        <v>129810767</v>
      </c>
      <c r="Y22" s="45">
        <f t="shared" si="8"/>
        <v>159055752</v>
      </c>
      <c r="Z22" s="719">
        <f t="shared" si="8"/>
        <v>5581816</v>
      </c>
      <c r="AA22" s="721">
        <f t="shared" si="8"/>
        <v>1488624819</v>
      </c>
    </row>
    <row r="23" spans="1:27" ht="15" x14ac:dyDescent="0.2">
      <c r="A23" s="747"/>
      <c r="B23" s="748"/>
      <c r="C23" s="749"/>
      <c r="D23" s="749"/>
      <c r="E23" s="750"/>
      <c r="F23" s="749"/>
      <c r="G23" s="749"/>
      <c r="H23" s="750"/>
      <c r="I23" s="749"/>
      <c r="J23" s="749"/>
      <c r="K23" s="749"/>
      <c r="L23" s="749"/>
      <c r="M23" s="750"/>
      <c r="N23" s="749"/>
      <c r="O23" s="749"/>
      <c r="P23" s="749"/>
      <c r="Q23" s="749"/>
      <c r="R23" s="750"/>
      <c r="S23" s="751"/>
      <c r="T23" s="751"/>
      <c r="U23" s="751"/>
      <c r="V23" s="751"/>
      <c r="W23" s="750"/>
      <c r="X23" s="751"/>
      <c r="Y23" s="751"/>
      <c r="Z23" s="751"/>
      <c r="AA23" s="752"/>
    </row>
    <row r="24" spans="1:27" ht="15.75" thickBot="1" x14ac:dyDescent="0.25">
      <c r="A24" s="747"/>
      <c r="B24" s="748"/>
      <c r="C24" s="749"/>
      <c r="D24" s="749"/>
      <c r="E24" s="749"/>
      <c r="F24" s="749"/>
      <c r="G24" s="750"/>
      <c r="H24" s="749"/>
      <c r="I24" s="749"/>
      <c r="J24" s="749"/>
      <c r="K24" s="749"/>
      <c r="L24" s="750"/>
      <c r="M24" s="749"/>
      <c r="N24" s="749"/>
      <c r="O24" s="749"/>
      <c r="P24" s="749"/>
      <c r="Q24" s="750"/>
      <c r="R24" s="749"/>
      <c r="S24" s="749"/>
      <c r="T24" s="749"/>
      <c r="U24" s="749"/>
      <c r="V24" s="750"/>
      <c r="W24" s="749"/>
      <c r="X24" s="749"/>
      <c r="Y24" s="749"/>
      <c r="Z24" s="749"/>
      <c r="AA24" s="753"/>
    </row>
    <row r="25" spans="1:27" s="42" customFormat="1" ht="18.75" thickBot="1" x14ac:dyDescent="0.25">
      <c r="A25" s="1453" t="s">
        <v>147</v>
      </c>
      <c r="B25" s="1454"/>
      <c r="C25" s="754">
        <f>Önkormányzat!C136</f>
        <v>14</v>
      </c>
      <c r="D25" s="755">
        <f>KÖH!C134</f>
        <v>21</v>
      </c>
      <c r="E25" s="755">
        <f>Óvoda!C137</f>
        <v>30</v>
      </c>
      <c r="F25" s="756">
        <f>Könyvtár!C135</f>
        <v>1</v>
      </c>
      <c r="G25" s="757">
        <f>SUM(C25:F25)</f>
        <v>66</v>
      </c>
      <c r="H25" s="758"/>
      <c r="I25" s="759"/>
      <c r="J25" s="759"/>
      <c r="K25" s="760"/>
      <c r="L25" s="761">
        <f>SUM(H25:K25)</f>
        <v>0</v>
      </c>
      <c r="M25" s="762"/>
      <c r="N25" s="759"/>
      <c r="O25" s="759"/>
      <c r="P25" s="760"/>
      <c r="Q25" s="763">
        <f>SUM(M25:P25)</f>
        <v>0</v>
      </c>
      <c r="R25" s="764"/>
      <c r="S25" s="765"/>
      <c r="T25" s="765"/>
      <c r="U25" s="766"/>
      <c r="V25" s="767">
        <f>SUM(R25:U25)</f>
        <v>0</v>
      </c>
      <c r="W25" s="768"/>
      <c r="X25" s="765"/>
      <c r="Y25" s="765"/>
      <c r="Z25" s="766"/>
      <c r="AA25" s="769">
        <f>SUM(W25:Z25)</f>
        <v>0</v>
      </c>
    </row>
    <row r="26" spans="1:27" ht="13.5" thickTop="1" x14ac:dyDescent="0.2"/>
  </sheetData>
  <sheetProtection formatCells="0" formatColumns="0" formatRows="0" insertColumns="0" insertRows="0" insertHyperlinks="0" deleteColumns="0" deleteRows="0" sort="0" autoFilter="0" pivotTables="0"/>
  <mergeCells count="12">
    <mergeCell ref="W1:AA1"/>
    <mergeCell ref="A1:A2"/>
    <mergeCell ref="B1:B2"/>
    <mergeCell ref="C1:G1"/>
    <mergeCell ref="H1:L1"/>
    <mergeCell ref="R1:V1"/>
    <mergeCell ref="M1:Q1"/>
    <mergeCell ref="A25:B25"/>
    <mergeCell ref="A22:B22"/>
    <mergeCell ref="A10:B10"/>
    <mergeCell ref="A16:B16"/>
    <mergeCell ref="A19:B19"/>
  </mergeCells>
  <phoneticPr fontId="24" type="noConversion"/>
  <printOptions horizontalCentered="1"/>
  <pageMargins left="0.59055118110236227" right="0.59055118110236227" top="1.7716535433070868" bottom="0.74803149606299213" header="0.62992125984251968" footer="0.51181102362204722"/>
  <pageSetup paperSize="8" scale="42" firstPageNumber="0" orientation="landscape" horizontalDpi="300" verticalDpi="300" r:id="rId1"/>
  <headerFooter alignWithMargins="0">
    <oddHeader>&amp;C&amp;"Times New Roman,Normál"&amp;14Hegyeshalom Nagyközségi Önkormányzat
Kiadások kiemelt előirányzatonként és költségvetési szervenként 2020. év&amp;R&amp;"Times New Roman,Normál"&amp;12 4. melléklet Adatok: Ft-ban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>
    <tabColor indexed="10"/>
    <pageSetUpPr fitToPage="1"/>
  </sheetPr>
  <dimension ref="A1:I35"/>
  <sheetViews>
    <sheetView zoomScale="90" zoomScaleNormal="90" workbookViewId="0">
      <pane xSplit="1" ySplit="2" topLeftCell="B12" activePane="bottomRight" state="frozen"/>
      <selection activeCell="J16" sqref="J16"/>
      <selection pane="topRight" activeCell="J16" sqref="J16"/>
      <selection pane="bottomLeft" activeCell="J16" sqref="J16"/>
      <selection pane="bottomRight" activeCell="M26" sqref="M26"/>
    </sheetView>
  </sheetViews>
  <sheetFormatPr defaultColWidth="8.5703125" defaultRowHeight="18.75" x14ac:dyDescent="0.3"/>
  <cols>
    <col min="1" max="1" width="9.85546875" style="94" bestFit="1" customWidth="1"/>
    <col min="2" max="2" width="75.85546875" style="86" bestFit="1" customWidth="1"/>
    <col min="3" max="3" width="7.140625" style="86" bestFit="1" customWidth="1"/>
    <col min="4" max="4" width="7.7109375" style="86" bestFit="1" customWidth="1"/>
    <col min="5" max="9" width="17.42578125" style="95" bestFit="1" customWidth="1"/>
    <col min="10" max="14" width="8.5703125" style="86"/>
    <col min="15" max="15" width="11.42578125" style="86" bestFit="1" customWidth="1"/>
    <col min="16" max="16384" width="8.5703125" style="86"/>
  </cols>
  <sheetData>
    <row r="1" spans="1:9" ht="19.5" customHeight="1" thickTop="1" thickBot="1" x14ac:dyDescent="0.35">
      <c r="A1" s="1472" t="s">
        <v>419</v>
      </c>
      <c r="B1" s="1473"/>
      <c r="C1" s="1478" t="s">
        <v>466</v>
      </c>
      <c r="D1" s="1479"/>
      <c r="E1" s="1480"/>
      <c r="F1" s="1481" t="s">
        <v>634</v>
      </c>
      <c r="G1" s="1482"/>
      <c r="H1" s="1470" t="s">
        <v>635</v>
      </c>
      <c r="I1" s="1471"/>
    </row>
    <row r="2" spans="1:9" ht="19.5" thickBot="1" x14ac:dyDescent="0.35">
      <c r="A2" s="1474"/>
      <c r="B2" s="1475"/>
      <c r="C2" s="87" t="s">
        <v>148</v>
      </c>
      <c r="D2" s="88" t="s">
        <v>149</v>
      </c>
      <c r="E2" s="89" t="s">
        <v>150</v>
      </c>
      <c r="F2" s="771" t="s">
        <v>463</v>
      </c>
      <c r="G2" s="772" t="s">
        <v>462</v>
      </c>
      <c r="H2" s="773" t="s">
        <v>463</v>
      </c>
      <c r="I2" s="807" t="s">
        <v>462</v>
      </c>
    </row>
    <row r="3" spans="1:9" ht="19.5" x14ac:dyDescent="0.35">
      <c r="A3" s="808" t="s">
        <v>355</v>
      </c>
      <c r="B3" s="90" t="s">
        <v>353</v>
      </c>
      <c r="C3" s="50"/>
      <c r="D3" s="91"/>
      <c r="E3" s="774">
        <v>85462800</v>
      </c>
      <c r="F3" s="775">
        <v>73334057</v>
      </c>
      <c r="G3" s="776">
        <v>74344944</v>
      </c>
      <c r="H3" s="777">
        <v>38420172</v>
      </c>
      <c r="I3" s="809">
        <v>74344944</v>
      </c>
    </row>
    <row r="4" spans="1:9" ht="19.5" x14ac:dyDescent="0.3">
      <c r="A4" s="810" t="s">
        <v>356</v>
      </c>
      <c r="B4" s="111" t="s">
        <v>151</v>
      </c>
      <c r="C4" s="112"/>
      <c r="D4" s="811"/>
      <c r="E4" s="778">
        <v>12806640</v>
      </c>
      <c r="F4" s="779"/>
      <c r="G4" s="780"/>
      <c r="H4" s="781"/>
      <c r="I4" s="812"/>
    </row>
    <row r="5" spans="1:9" ht="19.5" x14ac:dyDescent="0.3">
      <c r="A5" s="810" t="s">
        <v>357</v>
      </c>
      <c r="B5" s="111" t="s">
        <v>152</v>
      </c>
      <c r="C5" s="112"/>
      <c r="D5" s="113"/>
      <c r="E5" s="778">
        <v>9120000</v>
      </c>
      <c r="F5" s="779"/>
      <c r="G5" s="780"/>
      <c r="H5" s="781"/>
      <c r="I5" s="812"/>
    </row>
    <row r="6" spans="1:9" ht="19.5" x14ac:dyDescent="0.3">
      <c r="A6" s="810" t="s">
        <v>358</v>
      </c>
      <c r="B6" s="111" t="s">
        <v>153</v>
      </c>
      <c r="C6" s="112"/>
      <c r="D6" s="113"/>
      <c r="E6" s="778">
        <v>858567</v>
      </c>
      <c r="F6" s="779"/>
      <c r="G6" s="780"/>
      <c r="H6" s="781"/>
      <c r="I6" s="812"/>
    </row>
    <row r="7" spans="1:9" ht="19.5" x14ac:dyDescent="0.3">
      <c r="A7" s="810" t="s">
        <v>359</v>
      </c>
      <c r="B7" s="111" t="s">
        <v>154</v>
      </c>
      <c r="C7" s="112"/>
      <c r="D7" s="113"/>
      <c r="E7" s="778">
        <v>3670590</v>
      </c>
      <c r="F7" s="779"/>
      <c r="G7" s="780"/>
      <c r="H7" s="781"/>
      <c r="I7" s="812"/>
    </row>
    <row r="8" spans="1:9" ht="19.5" x14ac:dyDescent="0.35">
      <c r="A8" s="813" t="s">
        <v>360</v>
      </c>
      <c r="B8" s="114" t="s">
        <v>354</v>
      </c>
      <c r="C8" s="115"/>
      <c r="D8" s="814"/>
      <c r="E8" s="782">
        <f>SUM(E4:E7)</f>
        <v>26455797</v>
      </c>
      <c r="F8" s="783">
        <f>SUM(F4:F7)</f>
        <v>0</v>
      </c>
      <c r="G8" s="782">
        <f>SUM(G4:G7)</f>
        <v>0</v>
      </c>
      <c r="H8" s="784">
        <f>SUM(H4:H7)</f>
        <v>0</v>
      </c>
      <c r="I8" s="815">
        <f>SUM(I4:I7)</f>
        <v>0</v>
      </c>
    </row>
    <row r="9" spans="1:9" ht="19.5" x14ac:dyDescent="0.3">
      <c r="A9" s="810" t="s">
        <v>362</v>
      </c>
      <c r="B9" s="111" t="s">
        <v>156</v>
      </c>
      <c r="C9" s="112"/>
      <c r="D9" s="113"/>
      <c r="E9" s="778">
        <v>910350</v>
      </c>
      <c r="F9" s="779"/>
      <c r="G9" s="780"/>
      <c r="H9" s="781"/>
      <c r="I9" s="812"/>
    </row>
    <row r="10" spans="1:9" ht="19.5" x14ac:dyDescent="0.3">
      <c r="A10" s="810" t="s">
        <v>363</v>
      </c>
      <c r="B10" s="111" t="s">
        <v>157</v>
      </c>
      <c r="C10" s="112"/>
      <c r="D10" s="113"/>
      <c r="E10" s="778">
        <v>26734725</v>
      </c>
      <c r="F10" s="779"/>
      <c r="G10" s="780"/>
      <c r="H10" s="781"/>
      <c r="I10" s="812"/>
    </row>
    <row r="11" spans="1:9" ht="19.5" x14ac:dyDescent="0.3">
      <c r="A11" s="810" t="s">
        <v>446</v>
      </c>
      <c r="B11" s="111" t="s">
        <v>155</v>
      </c>
      <c r="C11" s="112"/>
      <c r="D11" s="113"/>
      <c r="E11" s="778">
        <v>9882000</v>
      </c>
      <c r="F11" s="779"/>
      <c r="G11" s="780"/>
      <c r="H11" s="781"/>
      <c r="I11" s="812"/>
    </row>
    <row r="12" spans="1:9" ht="19.5" x14ac:dyDescent="0.35">
      <c r="A12" s="813" t="s">
        <v>361</v>
      </c>
      <c r="B12" s="114" t="s">
        <v>155</v>
      </c>
      <c r="C12" s="115"/>
      <c r="D12" s="814"/>
      <c r="E12" s="782">
        <f>SUM(E9:E11)</f>
        <v>37527075</v>
      </c>
      <c r="F12" s="785">
        <f>SUM(F9:F11)</f>
        <v>0</v>
      </c>
      <c r="G12" s="786">
        <f>SUM(G9:G11)</f>
        <v>0</v>
      </c>
      <c r="H12" s="787">
        <f>SUM(H9:H11)</f>
        <v>0</v>
      </c>
      <c r="I12" s="816">
        <f>SUM(I9:I11)</f>
        <v>0</v>
      </c>
    </row>
    <row r="13" spans="1:9" s="93" customFormat="1" ht="19.5" x14ac:dyDescent="0.2">
      <c r="A13" s="817" t="s">
        <v>158</v>
      </c>
      <c r="B13" s="118" t="s">
        <v>368</v>
      </c>
      <c r="C13" s="119">
        <f>SUM(C4:C10)</f>
        <v>0</v>
      </c>
      <c r="D13" s="818"/>
      <c r="E13" s="788">
        <f>SUM(E3,E8,E12)</f>
        <v>149445672</v>
      </c>
      <c r="F13" s="789">
        <f>SUM(F3,F8,F12,F33)</f>
        <v>73334057</v>
      </c>
      <c r="G13" s="788">
        <f>SUM(G3,G8,G12,G33)</f>
        <v>74344944</v>
      </c>
      <c r="H13" s="790">
        <f>SUM(H3,H8,H12,H33)</f>
        <v>38420172</v>
      </c>
      <c r="I13" s="819">
        <f>SUM(I3,I8,I12,I33)</f>
        <v>74344944</v>
      </c>
    </row>
    <row r="14" spans="1:9" ht="19.5" x14ac:dyDescent="0.35">
      <c r="A14" s="810"/>
      <c r="B14" s="120" t="s">
        <v>159</v>
      </c>
      <c r="C14" s="112"/>
      <c r="D14" s="820"/>
      <c r="E14" s="791"/>
      <c r="F14" s="779"/>
      <c r="G14" s="780"/>
      <c r="H14" s="781"/>
      <c r="I14" s="812"/>
    </row>
    <row r="15" spans="1:9" x14ac:dyDescent="0.3">
      <c r="A15" s="810" t="s">
        <v>364</v>
      </c>
      <c r="B15" s="121" t="s">
        <v>469</v>
      </c>
      <c r="C15" s="112"/>
      <c r="D15" s="821">
        <v>11.1</v>
      </c>
      <c r="E15" s="792">
        <v>48523650</v>
      </c>
      <c r="F15" s="779">
        <v>48523650</v>
      </c>
      <c r="G15" s="780"/>
      <c r="H15" s="781">
        <v>24261825</v>
      </c>
      <c r="I15" s="812"/>
    </row>
    <row r="16" spans="1:9" ht="19.5" x14ac:dyDescent="0.3">
      <c r="A16" s="810" t="s">
        <v>365</v>
      </c>
      <c r="B16" s="111" t="s">
        <v>160</v>
      </c>
      <c r="C16" s="112"/>
      <c r="D16" s="113">
        <v>7</v>
      </c>
      <c r="E16" s="778">
        <v>16800000</v>
      </c>
      <c r="F16" s="779">
        <v>16800000</v>
      </c>
      <c r="G16" s="780"/>
      <c r="H16" s="781">
        <v>8400000</v>
      </c>
      <c r="I16" s="812"/>
    </row>
    <row r="17" spans="1:9" ht="19.5" x14ac:dyDescent="0.3">
      <c r="A17" s="810" t="s">
        <v>366</v>
      </c>
      <c r="B17" s="111" t="s">
        <v>161</v>
      </c>
      <c r="C17" s="112"/>
      <c r="D17" s="113">
        <v>123</v>
      </c>
      <c r="E17" s="778">
        <v>12009420</v>
      </c>
      <c r="F17" s="779">
        <v>12009420</v>
      </c>
      <c r="G17" s="780"/>
      <c r="H17" s="781">
        <v>7599342</v>
      </c>
      <c r="I17" s="812"/>
    </row>
    <row r="18" spans="1:9" x14ac:dyDescent="0.3">
      <c r="A18" s="810" t="s">
        <v>367</v>
      </c>
      <c r="B18" s="121" t="s">
        <v>470</v>
      </c>
      <c r="C18" s="112"/>
      <c r="D18" s="822"/>
      <c r="E18" s="778"/>
      <c r="F18" s="779"/>
      <c r="G18" s="780"/>
      <c r="H18" s="781"/>
      <c r="I18" s="812"/>
    </row>
    <row r="19" spans="1:9" ht="19.5" x14ac:dyDescent="0.3">
      <c r="A19" s="810"/>
      <c r="B19" s="121" t="s">
        <v>471</v>
      </c>
      <c r="C19" s="112"/>
      <c r="D19" s="113"/>
      <c r="E19" s="778"/>
      <c r="F19" s="779"/>
      <c r="G19" s="780"/>
      <c r="H19" s="781"/>
      <c r="I19" s="812"/>
    </row>
    <row r="20" spans="1:9" x14ac:dyDescent="0.3">
      <c r="A20" s="810"/>
      <c r="B20" s="120" t="s">
        <v>472</v>
      </c>
      <c r="C20" s="112"/>
      <c r="D20" s="823">
        <v>1</v>
      </c>
      <c r="E20" s="778">
        <v>811600</v>
      </c>
      <c r="F20" s="779">
        <v>811600</v>
      </c>
      <c r="G20" s="780"/>
      <c r="H20" s="781">
        <v>405800</v>
      </c>
      <c r="I20" s="812"/>
    </row>
    <row r="21" spans="1:9" x14ac:dyDescent="0.3">
      <c r="A21" s="810"/>
      <c r="B21" s="121" t="s">
        <v>309</v>
      </c>
      <c r="C21" s="112"/>
      <c r="D21" s="823">
        <v>4</v>
      </c>
      <c r="E21" s="778">
        <v>1586800</v>
      </c>
      <c r="F21" s="779">
        <v>1586800</v>
      </c>
      <c r="G21" s="780"/>
      <c r="H21" s="781">
        <v>793400</v>
      </c>
      <c r="I21" s="812"/>
    </row>
    <row r="22" spans="1:9" x14ac:dyDescent="0.3">
      <c r="A22" s="824" t="s">
        <v>162</v>
      </c>
      <c r="B22" s="122" t="s">
        <v>375</v>
      </c>
      <c r="C22" s="123">
        <f>SUM(C15,C20)</f>
        <v>0</v>
      </c>
      <c r="D22" s="825"/>
      <c r="E22" s="788">
        <f>SUM(E15:E21)</f>
        <v>79731470</v>
      </c>
      <c r="F22" s="789">
        <f>SUM(F15:F21)</f>
        <v>79731470</v>
      </c>
      <c r="G22" s="788">
        <v>85591620</v>
      </c>
      <c r="H22" s="790">
        <f>SUM(H15:H21)</f>
        <v>41460367</v>
      </c>
      <c r="I22" s="819">
        <v>85591620</v>
      </c>
    </row>
    <row r="23" spans="1:9" ht="19.5" x14ac:dyDescent="0.3">
      <c r="A23" s="810"/>
      <c r="B23" s="124" t="s">
        <v>320</v>
      </c>
      <c r="C23" s="112"/>
      <c r="D23" s="113">
        <v>6</v>
      </c>
      <c r="E23" s="778">
        <v>20341692</v>
      </c>
      <c r="F23" s="779">
        <v>20341692</v>
      </c>
      <c r="G23" s="780">
        <v>20763187</v>
      </c>
      <c r="H23" s="781">
        <v>10577678</v>
      </c>
      <c r="I23" s="812">
        <v>20763187</v>
      </c>
    </row>
    <row r="24" spans="1:9" ht="19.5" x14ac:dyDescent="0.3">
      <c r="A24" s="810"/>
      <c r="B24" s="124" t="s">
        <v>321</v>
      </c>
      <c r="C24" s="112"/>
      <c r="D24" s="113">
        <v>3</v>
      </c>
      <c r="E24" s="778">
        <v>13474000</v>
      </c>
      <c r="F24" s="779">
        <v>13474000</v>
      </c>
      <c r="G24" s="780">
        <v>16129669</v>
      </c>
      <c r="H24" s="781">
        <v>7046149</v>
      </c>
      <c r="I24" s="812">
        <v>16129669</v>
      </c>
    </row>
    <row r="25" spans="1:9" x14ac:dyDescent="0.3">
      <c r="A25" s="824" t="s">
        <v>162</v>
      </c>
      <c r="B25" s="125" t="s">
        <v>376</v>
      </c>
      <c r="C25" s="126"/>
      <c r="D25" s="826"/>
      <c r="E25" s="793">
        <f>SUM(E23:E24)</f>
        <v>33815692</v>
      </c>
      <c r="F25" s="794">
        <f>SUM(F23:F24)</f>
        <v>33815692</v>
      </c>
      <c r="G25" s="793">
        <f>SUM(G23:G24)</f>
        <v>36892856</v>
      </c>
      <c r="H25" s="795">
        <f>SUM(H23:H24)</f>
        <v>17623827</v>
      </c>
      <c r="I25" s="827">
        <f>SUM(I23:I24)</f>
        <v>36892856</v>
      </c>
    </row>
    <row r="26" spans="1:9" x14ac:dyDescent="0.3">
      <c r="A26" s="810"/>
      <c r="B26" s="124" t="s">
        <v>163</v>
      </c>
      <c r="C26" s="112"/>
      <c r="D26" s="828"/>
      <c r="E26" s="791"/>
      <c r="F26" s="779"/>
      <c r="G26" s="780"/>
      <c r="H26" s="781"/>
      <c r="I26" s="812"/>
    </row>
    <row r="27" spans="1:9" x14ac:dyDescent="0.3">
      <c r="A27" s="810"/>
      <c r="B27" s="124" t="s">
        <v>310</v>
      </c>
      <c r="C27" s="112"/>
      <c r="D27" s="828"/>
      <c r="E27" s="796"/>
      <c r="F27" s="779"/>
      <c r="G27" s="780"/>
      <c r="H27" s="781"/>
      <c r="I27" s="812"/>
    </row>
    <row r="28" spans="1:9" x14ac:dyDescent="0.3">
      <c r="A28" s="810"/>
      <c r="B28" s="124" t="s">
        <v>164</v>
      </c>
      <c r="C28" s="112"/>
      <c r="D28" s="828"/>
      <c r="E28" s="796"/>
      <c r="F28" s="779"/>
      <c r="G28" s="780"/>
      <c r="H28" s="781"/>
      <c r="I28" s="812"/>
    </row>
    <row r="29" spans="1:9" ht="19.5" x14ac:dyDescent="0.3">
      <c r="A29" s="829" t="s">
        <v>165</v>
      </c>
      <c r="B29" s="122" t="s">
        <v>377</v>
      </c>
      <c r="C29" s="127"/>
      <c r="D29" s="830"/>
      <c r="E29" s="797">
        <f>SUM(E26:E28)</f>
        <v>0</v>
      </c>
      <c r="F29" s="798">
        <f>SUM(F26:F28)</f>
        <v>0</v>
      </c>
      <c r="G29" s="799">
        <f>SUM(G26:G28)</f>
        <v>0</v>
      </c>
      <c r="H29" s="800">
        <f>SUM(H26:H28)</f>
        <v>0</v>
      </c>
      <c r="I29" s="831">
        <f>SUM(I26:I28)</f>
        <v>0</v>
      </c>
    </row>
    <row r="30" spans="1:9" x14ac:dyDescent="0.3">
      <c r="A30" s="832" t="s">
        <v>370</v>
      </c>
      <c r="B30" s="128" t="s">
        <v>369</v>
      </c>
      <c r="C30" s="129"/>
      <c r="D30" s="833"/>
      <c r="E30" s="797">
        <v>4578660</v>
      </c>
      <c r="F30" s="798">
        <v>4578660</v>
      </c>
      <c r="G30" s="799">
        <v>6619461</v>
      </c>
      <c r="H30" s="800">
        <v>2674155</v>
      </c>
      <c r="I30" s="831">
        <v>6619461</v>
      </c>
    </row>
    <row r="31" spans="1:9" x14ac:dyDescent="0.3">
      <c r="A31" s="824" t="s">
        <v>371</v>
      </c>
      <c r="B31" s="125" t="s">
        <v>373</v>
      </c>
      <c r="C31" s="130"/>
      <c r="D31" s="834"/>
      <c r="E31" s="797"/>
      <c r="F31" s="798">
        <v>202850</v>
      </c>
      <c r="G31" s="799">
        <v>202850</v>
      </c>
      <c r="H31" s="800">
        <v>202850</v>
      </c>
      <c r="I31" s="831">
        <v>202850</v>
      </c>
    </row>
    <row r="32" spans="1:9" x14ac:dyDescent="0.3">
      <c r="A32" s="835" t="s">
        <v>372</v>
      </c>
      <c r="B32" s="836" t="s">
        <v>374</v>
      </c>
      <c r="C32" s="837"/>
      <c r="D32" s="838"/>
      <c r="E32" s="839"/>
      <c r="F32" s="840"/>
      <c r="G32" s="801">
        <v>8389100</v>
      </c>
      <c r="H32" s="802"/>
      <c r="I32" s="841">
        <v>8389100</v>
      </c>
    </row>
    <row r="33" spans="1:9" s="92" customFormat="1" ht="19.5" thickBot="1" x14ac:dyDescent="0.35">
      <c r="A33" s="842"/>
      <c r="B33" s="116" t="s">
        <v>166</v>
      </c>
      <c r="C33" s="117"/>
      <c r="D33" s="843"/>
      <c r="E33" s="803">
        <v>-76111615</v>
      </c>
      <c r="F33" s="804"/>
      <c r="G33" s="805"/>
      <c r="H33" s="806"/>
      <c r="I33" s="844"/>
    </row>
    <row r="34" spans="1:9" ht="21" thickBot="1" x14ac:dyDescent="0.35">
      <c r="A34" s="1476" t="s">
        <v>167</v>
      </c>
      <c r="B34" s="1477"/>
      <c r="C34" s="845"/>
      <c r="D34" s="846"/>
      <c r="E34" s="847">
        <f>SUM(E13,E22,E25,E29:E32,E33)</f>
        <v>191459879</v>
      </c>
      <c r="F34" s="848">
        <f>SUM(F13,F22,F25,F29:F32)</f>
        <v>191662729</v>
      </c>
      <c r="G34" s="847">
        <f>SUM(G13,G22,G25,G29:G32)</f>
        <v>212040831</v>
      </c>
      <c r="H34" s="849">
        <f>SUM(H13,H22,H25,H29:H32)</f>
        <v>100381371</v>
      </c>
      <c r="I34" s="850">
        <f>SUM(I13,I22,I25,I29:I32)</f>
        <v>212040831</v>
      </c>
    </row>
    <row r="35" spans="1:9" ht="19.5" thickTop="1" x14ac:dyDescent="0.3"/>
  </sheetData>
  <sheetProtection formatCells="0" formatColumns="0" formatRows="0" insertColumns="0" insertRows="0" insertHyperlinks="0" deleteColumns="0" deleteRows="0" sort="0" autoFilter="0" pivotTables="0"/>
  <mergeCells count="5">
    <mergeCell ref="H1:I1"/>
    <mergeCell ref="A1:B2"/>
    <mergeCell ref="A34:B34"/>
    <mergeCell ref="C1:E1"/>
    <mergeCell ref="F1:G1"/>
  </mergeCells>
  <phoneticPr fontId="24" type="noConversion"/>
  <printOptions horizontalCentered="1"/>
  <pageMargins left="0.59055118110236227" right="0.59055118110236227" top="1.3385826771653544" bottom="0.74803149606299213" header="0.51181102362204722" footer="0.51181102362204722"/>
  <pageSetup paperSize="9" scale="49" firstPageNumber="0" orientation="portrait" horizontalDpi="300" verticalDpi="300" r:id="rId1"/>
  <headerFooter alignWithMargins="0">
    <oddHeader>&amp;L&amp;"Times New Roman,Normál"&amp;14Hegyeshalom Nagyközségi
Önkormányzat&amp;C&amp;"Times New Roman,Normál"&amp;14Állami támogatások 2020. év
&amp;R&amp;"Times New Roman,Normál"&amp;12 5. melléklet Adatok: Ft-ban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>
    <tabColor indexed="10"/>
    <pageSetUpPr fitToPage="1"/>
  </sheetPr>
  <dimension ref="A1:L39"/>
  <sheetViews>
    <sheetView zoomScale="90" zoomScaleNormal="90" workbookViewId="0">
      <pane ySplit="2" topLeftCell="A3" activePane="bottomLeft" state="frozen"/>
      <selection activeCell="J16" sqref="J16"/>
      <selection pane="bottomLeft" activeCell="N6" sqref="N6"/>
    </sheetView>
  </sheetViews>
  <sheetFormatPr defaultColWidth="8.5703125" defaultRowHeight="20.25" x14ac:dyDescent="0.2"/>
  <cols>
    <col min="1" max="1" width="10" style="96" customWidth="1"/>
    <col min="2" max="16384" width="8.5703125" style="96"/>
  </cols>
  <sheetData>
    <row r="1" spans="1:12" ht="20.25" customHeight="1" x14ac:dyDescent="0.2">
      <c r="A1"/>
      <c r="L1" s="96" t="s">
        <v>833</v>
      </c>
    </row>
    <row r="39" s="97" customFormat="1" ht="23.25" x14ac:dyDescent="0.2"/>
  </sheetData>
  <sheetProtection formatCells="0" formatColumns="0" formatRows="0" insertColumns="0" insertRows="0" insertHyperlinks="0" deleteColumns="0" deleteRows="0" sort="0" autoFilter="0" pivotTables="0"/>
  <phoneticPr fontId="24" type="noConversion"/>
  <printOptions horizontalCentered="1"/>
  <pageMargins left="0.59055118110236227" right="0.59055118110236227" top="1.2598425196850394" bottom="0.98425196850393704" header="0.51181102362204722" footer="0.51181102362204722"/>
  <pageSetup paperSize="9" scale="96" firstPageNumber="0" orientation="portrait" horizontalDpi="300" verticalDpi="300" r:id="rId1"/>
  <headerFooter alignWithMargins="0">
    <oddHeader>&amp;L&amp;"Times New Roman,Normál"&amp;14Hegyeshalom Nagyközségi Önkormányzat &amp;C&amp;"Times New Roman,Normál"&amp;14Felhalmozási Kiadások
2020. év&amp;R&amp;"Arial CE,Normál"6. melléklet Adatok: Ft-ban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tabColor indexed="10"/>
    <pageSetUpPr fitToPage="1"/>
  </sheetPr>
  <dimension ref="A1:G17"/>
  <sheetViews>
    <sheetView zoomScaleNormal="100" workbookViewId="0">
      <pane xSplit="1" ySplit="2" topLeftCell="B3" activePane="bottomRight" state="frozen"/>
      <selection activeCell="J16" sqref="J16"/>
      <selection pane="topRight" activeCell="J16" sqref="J16"/>
      <selection pane="bottomLeft" activeCell="J16" sqref="J16"/>
      <selection pane="bottomRight" activeCell="D13" sqref="D13"/>
    </sheetView>
  </sheetViews>
  <sheetFormatPr defaultColWidth="8.5703125" defaultRowHeight="18.75" x14ac:dyDescent="0.3"/>
  <cols>
    <col min="1" max="1" width="8.7109375" style="46" bestFit="1" customWidth="1"/>
    <col min="2" max="2" width="64.5703125" style="46" bestFit="1" customWidth="1"/>
    <col min="3" max="3" width="20.85546875" style="63" bestFit="1" customWidth="1"/>
    <col min="4" max="4" width="21.28515625" style="63" customWidth="1"/>
    <col min="5" max="5" width="22.28515625" style="63" customWidth="1"/>
    <col min="6" max="6" width="1.28515625" style="63" hidden="1" customWidth="1"/>
    <col min="7" max="7" width="19.42578125" style="63" bestFit="1" customWidth="1"/>
    <col min="8" max="16384" width="8.5703125" style="46"/>
  </cols>
  <sheetData>
    <row r="1" spans="1:7" ht="18.75" customHeight="1" thickTop="1" x14ac:dyDescent="0.3">
      <c r="A1" s="1487" t="s">
        <v>93</v>
      </c>
      <c r="B1" s="1485" t="s">
        <v>169</v>
      </c>
      <c r="C1" s="1489" t="s">
        <v>464</v>
      </c>
      <c r="D1" s="1491" t="s">
        <v>634</v>
      </c>
      <c r="E1" s="1492"/>
      <c r="F1" s="1483" t="s">
        <v>635</v>
      </c>
      <c r="G1" s="1484"/>
    </row>
    <row r="2" spans="1:7" ht="62.25" customHeight="1" thickBot="1" x14ac:dyDescent="0.35">
      <c r="A2" s="1488"/>
      <c r="B2" s="1486"/>
      <c r="C2" s="1490"/>
      <c r="D2" s="851" t="s">
        <v>463</v>
      </c>
      <c r="E2" s="852" t="s">
        <v>462</v>
      </c>
      <c r="F2" s="853" t="s">
        <v>463</v>
      </c>
      <c r="G2" s="873" t="s">
        <v>462</v>
      </c>
    </row>
    <row r="3" spans="1:7" x14ac:dyDescent="0.3">
      <c r="A3" s="874"/>
      <c r="B3" s="875" t="s">
        <v>625</v>
      </c>
      <c r="C3" s="876">
        <v>25224396</v>
      </c>
      <c r="D3" s="855">
        <v>25224396</v>
      </c>
      <c r="E3" s="856">
        <v>25224396</v>
      </c>
      <c r="F3" s="867"/>
      <c r="G3" s="877">
        <v>3429919</v>
      </c>
    </row>
    <row r="4" spans="1:7" x14ac:dyDescent="0.3">
      <c r="A4" s="874"/>
      <c r="B4" s="875" t="s">
        <v>170</v>
      </c>
      <c r="C4" s="876">
        <v>7200000</v>
      </c>
      <c r="D4" s="857">
        <v>7200000</v>
      </c>
      <c r="E4" s="858">
        <v>7200000</v>
      </c>
      <c r="F4" s="868"/>
      <c r="G4" s="878">
        <v>989626</v>
      </c>
    </row>
    <row r="5" spans="1:7" x14ac:dyDescent="0.3">
      <c r="A5" s="874"/>
      <c r="B5" s="875" t="s">
        <v>473</v>
      </c>
      <c r="C5" s="876">
        <v>6306180</v>
      </c>
      <c r="D5" s="857">
        <v>6306180</v>
      </c>
      <c r="E5" s="858">
        <v>6306180</v>
      </c>
      <c r="F5" s="868"/>
      <c r="G5" s="878">
        <v>3590749</v>
      </c>
    </row>
    <row r="6" spans="1:7" x14ac:dyDescent="0.3">
      <c r="A6" s="874"/>
      <c r="B6" s="875" t="s">
        <v>474</v>
      </c>
      <c r="C6" s="876">
        <v>2386320</v>
      </c>
      <c r="D6" s="857">
        <v>2386320</v>
      </c>
      <c r="E6" s="858">
        <v>2386320</v>
      </c>
      <c r="F6" s="868"/>
      <c r="G6" s="878">
        <v>2386320</v>
      </c>
    </row>
    <row r="7" spans="1:7" x14ac:dyDescent="0.3">
      <c r="A7" s="879" t="s">
        <v>21</v>
      </c>
      <c r="B7" s="880" t="s">
        <v>171</v>
      </c>
      <c r="C7" s="881">
        <f>SUM(C3:C6)</f>
        <v>41116896</v>
      </c>
      <c r="D7" s="859">
        <f>SUM(D3:D6)</f>
        <v>41116896</v>
      </c>
      <c r="E7" s="860">
        <f>SUM(E3:E6)</f>
        <v>41116896</v>
      </c>
      <c r="F7" s="869">
        <f>SUM(F3:F6)</f>
        <v>0</v>
      </c>
      <c r="G7" s="882">
        <f>SUM(G3:G6)</f>
        <v>10396614</v>
      </c>
    </row>
    <row r="8" spans="1:7" x14ac:dyDescent="0.3">
      <c r="A8" s="879" t="s">
        <v>25</v>
      </c>
      <c r="B8" s="880" t="s">
        <v>477</v>
      </c>
      <c r="C8" s="881">
        <v>412650</v>
      </c>
      <c r="D8" s="859">
        <v>12720425</v>
      </c>
      <c r="E8" s="860">
        <v>12720425</v>
      </c>
      <c r="F8" s="869">
        <f>SUM(F4:F7)</f>
        <v>0</v>
      </c>
      <c r="G8" s="882">
        <v>12720425</v>
      </c>
    </row>
    <row r="9" spans="1:7" x14ac:dyDescent="0.3">
      <c r="A9" s="883"/>
      <c r="B9" s="884" t="s">
        <v>172</v>
      </c>
      <c r="C9" s="885">
        <v>1079496</v>
      </c>
      <c r="D9" s="861">
        <v>1079496</v>
      </c>
      <c r="E9" s="862">
        <v>1079496</v>
      </c>
      <c r="F9" s="870"/>
      <c r="G9" s="886">
        <v>1079496</v>
      </c>
    </row>
    <row r="10" spans="1:7" x14ac:dyDescent="0.3">
      <c r="A10" s="883"/>
      <c r="B10" s="884" t="s">
        <v>647</v>
      </c>
      <c r="C10" s="885"/>
      <c r="D10" s="861"/>
      <c r="E10" s="862">
        <v>120000</v>
      </c>
      <c r="F10" s="870"/>
      <c r="G10" s="886">
        <v>120000</v>
      </c>
    </row>
    <row r="11" spans="1:7" x14ac:dyDescent="0.3">
      <c r="A11" s="887"/>
      <c r="B11" s="888" t="s">
        <v>475</v>
      </c>
      <c r="C11" s="885">
        <v>12600000</v>
      </c>
      <c r="D11" s="861">
        <v>12600000</v>
      </c>
      <c r="E11" s="862">
        <v>18990000</v>
      </c>
      <c r="F11" s="870"/>
      <c r="G11" s="886">
        <v>16589472</v>
      </c>
    </row>
    <row r="12" spans="1:7" x14ac:dyDescent="0.3">
      <c r="A12" s="887"/>
      <c r="B12" s="888" t="s">
        <v>311</v>
      </c>
      <c r="C12" s="885">
        <v>4000000</v>
      </c>
      <c r="D12" s="861">
        <v>4000000</v>
      </c>
      <c r="E12" s="862"/>
      <c r="F12" s="870"/>
      <c r="G12" s="886"/>
    </row>
    <row r="13" spans="1:7" x14ac:dyDescent="0.3">
      <c r="A13" s="887"/>
      <c r="B13" s="888" t="s">
        <v>476</v>
      </c>
      <c r="C13" s="885"/>
      <c r="D13" s="861"/>
      <c r="E13" s="862">
        <v>429066</v>
      </c>
      <c r="F13" s="870"/>
      <c r="G13" s="886">
        <v>252009</v>
      </c>
    </row>
    <row r="14" spans="1:7" x14ac:dyDescent="0.3">
      <c r="A14" s="889" t="s">
        <v>55</v>
      </c>
      <c r="B14" s="880" t="s">
        <v>174</v>
      </c>
      <c r="C14" s="890">
        <f>SUM(C9:C13)</f>
        <v>17679496</v>
      </c>
      <c r="D14" s="863">
        <f>SUM(D9:D13)</f>
        <v>17679496</v>
      </c>
      <c r="E14" s="864">
        <f>SUM(E9:E13)</f>
        <v>20618562</v>
      </c>
      <c r="F14" s="871">
        <f>SUM(F9:F13)</f>
        <v>0</v>
      </c>
      <c r="G14" s="891">
        <f>SUM(G9:G13)</f>
        <v>18040977</v>
      </c>
    </row>
    <row r="15" spans="1:7" ht="19.5" thickBot="1" x14ac:dyDescent="0.35">
      <c r="A15" s="892" t="s">
        <v>445</v>
      </c>
      <c r="B15" s="893" t="s">
        <v>175</v>
      </c>
      <c r="C15" s="894">
        <v>120040834</v>
      </c>
      <c r="D15" s="865">
        <v>100988747</v>
      </c>
      <c r="E15" s="866">
        <v>106371280</v>
      </c>
      <c r="F15" s="872"/>
      <c r="G15" s="895"/>
    </row>
    <row r="16" spans="1:7" ht="19.5" thickBot="1" x14ac:dyDescent="0.35">
      <c r="A16" s="896"/>
      <c r="B16" s="897" t="s">
        <v>176</v>
      </c>
      <c r="C16" s="898">
        <f>SUM(C14:C15,C8,C7)</f>
        <v>179249876</v>
      </c>
      <c r="D16" s="899">
        <f>SUM(D14:D15,D7)</f>
        <v>159785139</v>
      </c>
      <c r="E16" s="900">
        <f>SUM(E14:E15,E7)</f>
        <v>168106738</v>
      </c>
      <c r="F16" s="901">
        <f>SUM(F14:F15,F7)</f>
        <v>0</v>
      </c>
      <c r="G16" s="902">
        <f>SUM(G14:G15,G7)</f>
        <v>28437591</v>
      </c>
    </row>
    <row r="17" ht="19.5" thickTop="1" x14ac:dyDescent="0.3"/>
  </sheetData>
  <sheetProtection formatCells="0" formatColumns="0" formatRows="0" insertColumns="0" insertRows="0" insertHyperlinks="0" deleteColumns="0" deleteRows="0" sort="0" autoFilter="0" pivotTables="0"/>
  <mergeCells count="5">
    <mergeCell ref="F1:G1"/>
    <mergeCell ref="B1:B2"/>
    <mergeCell ref="A1:A2"/>
    <mergeCell ref="C1:C2"/>
    <mergeCell ref="D1:E1"/>
  </mergeCells>
  <phoneticPr fontId="24" type="noConversion"/>
  <printOptions horizontalCentered="1"/>
  <pageMargins left="0.59055118110236227" right="0.59055118110236227" top="1.4960629921259843" bottom="0.98425196850393704" header="0.51181102362204722" footer="0.51181102362204722"/>
  <pageSetup paperSize="9" scale="58" firstPageNumber="0" orientation="portrait" horizontalDpi="300" verticalDpi="300" r:id="rId1"/>
  <headerFooter alignWithMargins="0">
    <oddHeader>&amp;L&amp;"Times New Roman,Normál"&amp;14Hegyeshalom Nagyközségi
Önkormányzat&amp;C&amp;"Times New Roman,Normál"&amp;14Pénzeszköz átadás
2020. év&amp;R&amp;"Times New Roman,Normál"&amp;12 7. melléklet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8">
    <tabColor indexed="10"/>
    <pageSetUpPr fitToPage="1"/>
  </sheetPr>
  <dimension ref="A1:G11"/>
  <sheetViews>
    <sheetView zoomScaleNormal="100" workbookViewId="0">
      <pane xSplit="1" ySplit="2" topLeftCell="B3" activePane="bottomRight" state="frozen"/>
      <selection activeCell="J16" sqref="J16"/>
      <selection pane="topRight" activeCell="J16" sqref="J16"/>
      <selection pane="bottomLeft" activeCell="J16" sqref="J16"/>
      <selection pane="bottomRight" activeCell="E7" sqref="E7"/>
    </sheetView>
  </sheetViews>
  <sheetFormatPr defaultColWidth="8.5703125" defaultRowHeight="18.75" x14ac:dyDescent="0.3"/>
  <cols>
    <col min="1" max="1" width="7.85546875" style="46" bestFit="1" customWidth="1"/>
    <col min="2" max="2" width="44.28515625" style="46" bestFit="1" customWidth="1"/>
    <col min="3" max="5" width="21.28515625" style="63" bestFit="1" customWidth="1"/>
    <col min="6" max="7" width="19.7109375" style="63" bestFit="1" customWidth="1"/>
    <col min="8" max="8" width="14.7109375" style="46" customWidth="1"/>
    <col min="9" max="9" width="7" style="46" bestFit="1" customWidth="1"/>
    <col min="10" max="16384" width="8.5703125" style="46"/>
  </cols>
  <sheetData>
    <row r="1" spans="1:7" ht="18.75" customHeight="1" thickTop="1" x14ac:dyDescent="0.3">
      <c r="A1" s="1499" t="s">
        <v>93</v>
      </c>
      <c r="B1" s="1497" t="s">
        <v>276</v>
      </c>
      <c r="C1" s="1495" t="s">
        <v>464</v>
      </c>
      <c r="D1" s="1491" t="s">
        <v>634</v>
      </c>
      <c r="E1" s="1492"/>
      <c r="F1" s="1493" t="s">
        <v>635</v>
      </c>
      <c r="G1" s="1494"/>
    </row>
    <row r="2" spans="1:7" ht="19.5" thickBot="1" x14ac:dyDescent="0.35">
      <c r="A2" s="1500"/>
      <c r="B2" s="1498"/>
      <c r="C2" s="1496"/>
      <c r="D2" s="851" t="s">
        <v>463</v>
      </c>
      <c r="E2" s="852" t="s">
        <v>462</v>
      </c>
      <c r="F2" s="903" t="s">
        <v>463</v>
      </c>
      <c r="G2" s="906" t="s">
        <v>462</v>
      </c>
    </row>
    <row r="3" spans="1:7" x14ac:dyDescent="0.3">
      <c r="A3" s="907"/>
      <c r="B3" s="908" t="s">
        <v>177</v>
      </c>
      <c r="C3" s="909">
        <v>5000000</v>
      </c>
      <c r="D3" s="135">
        <v>5000000</v>
      </c>
      <c r="E3" s="854">
        <v>5200000</v>
      </c>
      <c r="F3" s="905">
        <v>1665250</v>
      </c>
      <c r="G3" s="910">
        <v>5052563</v>
      </c>
    </row>
    <row r="4" spans="1:7" x14ac:dyDescent="0.3">
      <c r="A4" s="907"/>
      <c r="B4" s="911" t="s">
        <v>178</v>
      </c>
      <c r="C4" s="912">
        <v>500000</v>
      </c>
      <c r="D4" s="135">
        <v>500000</v>
      </c>
      <c r="E4" s="854">
        <v>600000</v>
      </c>
      <c r="F4" s="870">
        <v>566835</v>
      </c>
      <c r="G4" s="886">
        <v>566835</v>
      </c>
    </row>
    <row r="5" spans="1:7" x14ac:dyDescent="0.3">
      <c r="A5" s="883"/>
      <c r="B5" s="913" t="s">
        <v>179</v>
      </c>
      <c r="C5" s="912">
        <v>840000</v>
      </c>
      <c r="D5" s="135">
        <v>840000</v>
      </c>
      <c r="E5" s="854">
        <v>840000</v>
      </c>
      <c r="F5" s="870">
        <v>420000</v>
      </c>
      <c r="G5" s="886">
        <v>840000</v>
      </c>
    </row>
    <row r="6" spans="1:7" x14ac:dyDescent="0.3">
      <c r="A6" s="914"/>
      <c r="B6" s="915" t="s">
        <v>479</v>
      </c>
      <c r="C6" s="916">
        <v>2000000</v>
      </c>
      <c r="D6" s="917">
        <v>2000000</v>
      </c>
      <c r="E6" s="904">
        <v>1700000</v>
      </c>
      <c r="F6" s="870">
        <v>96000</v>
      </c>
      <c r="G6" s="886"/>
    </row>
    <row r="7" spans="1:7" x14ac:dyDescent="0.3">
      <c r="A7" s="883"/>
      <c r="B7" s="918" t="s">
        <v>312</v>
      </c>
      <c r="C7" s="912">
        <v>530000</v>
      </c>
      <c r="D7" s="135">
        <v>530000</v>
      </c>
      <c r="E7" s="854">
        <v>530000</v>
      </c>
      <c r="F7" s="870">
        <v>100000</v>
      </c>
      <c r="G7" s="886">
        <v>96000</v>
      </c>
    </row>
    <row r="8" spans="1:7" x14ac:dyDescent="0.3">
      <c r="A8" s="883"/>
      <c r="B8" s="918" t="s">
        <v>322</v>
      </c>
      <c r="C8" s="912">
        <v>1200000</v>
      </c>
      <c r="D8" s="135">
        <v>1200000</v>
      </c>
      <c r="E8" s="854">
        <v>1200000</v>
      </c>
      <c r="F8" s="870"/>
      <c r="G8" s="886">
        <v>1598000</v>
      </c>
    </row>
    <row r="9" spans="1:7" ht="19.5" thickBot="1" x14ac:dyDescent="0.35">
      <c r="A9" s="883"/>
      <c r="B9" s="913" t="s">
        <v>478</v>
      </c>
      <c r="C9" s="912">
        <v>105000</v>
      </c>
      <c r="D9" s="135">
        <v>105000</v>
      </c>
      <c r="E9" s="854">
        <v>105000</v>
      </c>
      <c r="F9" s="870"/>
      <c r="G9" s="886"/>
    </row>
    <row r="10" spans="1:7" s="48" customFormat="1" ht="21" thickBot="1" x14ac:dyDescent="0.35">
      <c r="A10" s="919" t="s">
        <v>17</v>
      </c>
      <c r="B10" s="920" t="s">
        <v>180</v>
      </c>
      <c r="C10" s="921">
        <f>SUM(C3:C9)</f>
        <v>10175000</v>
      </c>
      <c r="D10" s="922">
        <f>SUM(D3:D9)</f>
        <v>10175000</v>
      </c>
      <c r="E10" s="923">
        <f>SUM(E3:E9)</f>
        <v>10175000</v>
      </c>
      <c r="F10" s="924">
        <f>SUM(F3:F9)</f>
        <v>2848085</v>
      </c>
      <c r="G10" s="925">
        <f>SUM(G3:G9)</f>
        <v>8153398</v>
      </c>
    </row>
    <row r="11" spans="1:7" ht="19.5" thickTop="1" x14ac:dyDescent="0.3"/>
  </sheetData>
  <sheetProtection formatCells="0" formatColumns="0" formatRows="0" insertColumns="0" insertRows="0" insertHyperlinks="0" deleteColumns="0" deleteRows="0" sort="0" autoFilter="0" pivotTables="0"/>
  <mergeCells count="5">
    <mergeCell ref="D1:E1"/>
    <mergeCell ref="F1:G1"/>
    <mergeCell ref="C1:C2"/>
    <mergeCell ref="B1:B2"/>
    <mergeCell ref="A1:A2"/>
  </mergeCells>
  <phoneticPr fontId="24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59" firstPageNumber="0" orientation="portrait" horizontalDpi="300" verticalDpi="300" r:id="rId1"/>
  <headerFooter alignWithMargins="0">
    <oddHeader>&amp;L&amp;"Arial CE,Normál"Hegyeshalom Nagyközségi Önkormányzat&amp;C&amp;"Arial CE,Normál"Szociális juttatások
kölcsönök&amp;R&amp;"Arial CE,Normál"8. melléklet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9">
    <tabColor indexed="10"/>
    <pageSetUpPr fitToPage="1"/>
  </sheetPr>
  <dimension ref="A1:AB137"/>
  <sheetViews>
    <sheetView zoomScale="80" zoomScaleNormal="80" workbookViewId="0">
      <pane xSplit="2" ySplit="3" topLeftCell="J39" activePane="bottomRight" state="frozen"/>
      <selection pane="topRight" activeCell="C1" sqref="C1"/>
      <selection pane="bottomLeft" activeCell="A4" sqref="A4"/>
      <selection pane="bottomRight" activeCell="I1" sqref="I1:AA77"/>
    </sheetView>
  </sheetViews>
  <sheetFormatPr defaultColWidth="9.140625" defaultRowHeight="15.75" x14ac:dyDescent="0.25"/>
  <cols>
    <col min="1" max="1" width="7.28515625" style="12" bestFit="1" customWidth="1"/>
    <col min="2" max="2" width="70.28515625" style="12" bestFit="1" customWidth="1"/>
    <col min="3" max="4" width="18.7109375" style="62" bestFit="1" customWidth="1"/>
    <col min="5" max="5" width="18.42578125" style="62" customWidth="1"/>
    <col min="6" max="6" width="16.42578125" style="62" bestFit="1" customWidth="1"/>
    <col min="7" max="7" width="20.7109375" style="62" customWidth="1"/>
    <col min="8" max="8" width="11.7109375" style="12" customWidth="1"/>
    <col min="9" max="9" width="14.28515625" style="12" bestFit="1" customWidth="1"/>
    <col min="10" max="10" width="13.85546875" style="12" bestFit="1" customWidth="1"/>
    <col min="11" max="11" width="16" style="12" bestFit="1" customWidth="1"/>
    <col min="12" max="12" width="11.7109375" style="12" bestFit="1" customWidth="1"/>
    <col min="13" max="13" width="16.28515625" style="12" bestFit="1" customWidth="1"/>
    <col min="14" max="15" width="13.5703125" style="12" bestFit="1" customWidth="1"/>
    <col min="16" max="16" width="12.85546875" style="12" bestFit="1" customWidth="1"/>
    <col min="17" max="17" width="13.5703125" style="12" bestFit="1" customWidth="1"/>
    <col min="18" max="18" width="12.28515625" style="12" bestFit="1" customWidth="1"/>
    <col min="19" max="19" width="12.85546875" style="12" bestFit="1" customWidth="1"/>
    <col min="20" max="20" width="10.7109375" style="12" bestFit="1" customWidth="1"/>
    <col min="21" max="21" width="13.5703125" style="12" bestFit="1" customWidth="1"/>
    <col min="22" max="23" width="12.85546875" style="12" bestFit="1" customWidth="1"/>
    <col min="24" max="24" width="12.28515625" style="12" bestFit="1" customWidth="1"/>
    <col min="25" max="25" width="11.5703125" style="12" bestFit="1" customWidth="1"/>
    <col min="26" max="26" width="12.85546875" style="12" bestFit="1" customWidth="1"/>
    <col min="27" max="27" width="15" style="12" bestFit="1" customWidth="1"/>
    <col min="28" max="16384" width="9.140625" style="12"/>
  </cols>
  <sheetData>
    <row r="1" spans="1:28" ht="16.5" customHeight="1" thickTop="1" thickBot="1" x14ac:dyDescent="0.3">
      <c r="A1" s="1505" t="s">
        <v>93</v>
      </c>
      <c r="B1" s="1502" t="s">
        <v>181</v>
      </c>
      <c r="C1" s="1512" t="s">
        <v>464</v>
      </c>
      <c r="D1" s="1515" t="s">
        <v>634</v>
      </c>
      <c r="E1" s="1516"/>
      <c r="F1" s="1519" t="s">
        <v>635</v>
      </c>
      <c r="G1" s="1520"/>
      <c r="H1" s="4"/>
      <c r="I1" s="1501" t="s">
        <v>168</v>
      </c>
      <c r="J1" s="1501"/>
      <c r="K1" s="1501"/>
      <c r="L1" s="1501"/>
      <c r="M1" s="1501"/>
      <c r="N1" s="1501"/>
      <c r="O1" s="1501"/>
      <c r="P1" s="1501"/>
      <c r="Q1" s="1501"/>
      <c r="R1" s="1501"/>
      <c r="S1" s="1501"/>
      <c r="T1" s="1501"/>
      <c r="U1" s="1501"/>
      <c r="V1" s="1501"/>
      <c r="W1" s="1501"/>
      <c r="X1" s="1501"/>
      <c r="Y1" s="1501"/>
      <c r="Z1" s="1501"/>
      <c r="AA1" s="1501"/>
      <c r="AB1" s="11"/>
    </row>
    <row r="2" spans="1:28" ht="16.5" thickTop="1" x14ac:dyDescent="0.25">
      <c r="A2" s="1506"/>
      <c r="B2" s="1503"/>
      <c r="C2" s="1513"/>
      <c r="D2" s="1517"/>
      <c r="E2" s="1518"/>
      <c r="F2" s="1521"/>
      <c r="G2" s="1522"/>
      <c r="H2" s="4"/>
      <c r="I2" s="1075" t="s">
        <v>381</v>
      </c>
      <c r="J2" s="1076" t="s">
        <v>400</v>
      </c>
      <c r="K2" s="1076" t="s">
        <v>379</v>
      </c>
      <c r="L2" s="1076" t="s">
        <v>380</v>
      </c>
      <c r="M2" s="1076" t="s">
        <v>383</v>
      </c>
      <c r="N2" s="1076" t="s">
        <v>392</v>
      </c>
      <c r="O2" s="1076" t="s">
        <v>390</v>
      </c>
      <c r="P2" s="1076" t="s">
        <v>382</v>
      </c>
      <c r="Q2" s="1076" t="s">
        <v>388</v>
      </c>
      <c r="R2" s="1076" t="s">
        <v>394</v>
      </c>
      <c r="S2" s="1076" t="s">
        <v>385</v>
      </c>
      <c r="T2" s="1076" t="s">
        <v>384</v>
      </c>
      <c r="U2" s="1076" t="s">
        <v>395</v>
      </c>
      <c r="V2" s="1076" t="s">
        <v>389</v>
      </c>
      <c r="W2" s="1076" t="s">
        <v>391</v>
      </c>
      <c r="X2" s="1076" t="s">
        <v>387</v>
      </c>
      <c r="Y2" s="1076" t="s">
        <v>393</v>
      </c>
      <c r="Z2" s="1077" t="s">
        <v>386</v>
      </c>
      <c r="AA2" s="1523" t="s">
        <v>97</v>
      </c>
    </row>
    <row r="3" spans="1:28" ht="48" thickBot="1" x14ac:dyDescent="0.3">
      <c r="A3" s="1507"/>
      <c r="B3" s="1504"/>
      <c r="C3" s="1514"/>
      <c r="D3" s="1073" t="s">
        <v>636</v>
      </c>
      <c r="E3" s="927" t="s">
        <v>462</v>
      </c>
      <c r="F3" s="1074" t="s">
        <v>636</v>
      </c>
      <c r="G3" s="978" t="s">
        <v>462</v>
      </c>
      <c r="H3" s="5"/>
      <c r="I3" s="1078" t="s">
        <v>638</v>
      </c>
      <c r="J3" s="60" t="s">
        <v>396</v>
      </c>
      <c r="K3" s="60" t="s">
        <v>399</v>
      </c>
      <c r="L3" s="60" t="s">
        <v>451</v>
      </c>
      <c r="M3" s="60" t="s">
        <v>398</v>
      </c>
      <c r="N3" s="60" t="s">
        <v>639</v>
      </c>
      <c r="O3" s="60" t="s">
        <v>640</v>
      </c>
      <c r="P3" s="60" t="s">
        <v>641</v>
      </c>
      <c r="Q3" s="60" t="s">
        <v>642</v>
      </c>
      <c r="R3" s="60" t="s">
        <v>643</v>
      </c>
      <c r="S3" s="60" t="s">
        <v>644</v>
      </c>
      <c r="T3" s="60" t="s">
        <v>637</v>
      </c>
      <c r="U3" s="60" t="s">
        <v>645</v>
      </c>
      <c r="V3" s="60" t="s">
        <v>397</v>
      </c>
      <c r="W3" s="60" t="s">
        <v>173</v>
      </c>
      <c r="X3" s="60" t="s">
        <v>646</v>
      </c>
      <c r="Y3" s="60" t="s">
        <v>449</v>
      </c>
      <c r="Z3" s="61" t="s">
        <v>450</v>
      </c>
      <c r="AA3" s="1524"/>
    </row>
    <row r="4" spans="1:28" x14ac:dyDescent="0.25">
      <c r="A4" s="979" t="s">
        <v>182</v>
      </c>
      <c r="B4" s="980" t="s">
        <v>183</v>
      </c>
      <c r="C4" s="981">
        <f>AA4</f>
        <v>38927606</v>
      </c>
      <c r="D4" s="982">
        <v>40927606</v>
      </c>
      <c r="E4" s="936">
        <v>38139676</v>
      </c>
      <c r="F4" s="937">
        <v>18931186</v>
      </c>
      <c r="G4" s="983">
        <v>38139676</v>
      </c>
      <c r="H4" s="6"/>
      <c r="I4" s="1079">
        <v>13282640</v>
      </c>
      <c r="J4" s="1080"/>
      <c r="K4" s="1080"/>
      <c r="L4" s="1080">
        <v>244590</v>
      </c>
      <c r="M4" s="1080"/>
      <c r="N4" s="1080"/>
      <c r="O4" s="1080"/>
      <c r="P4" s="1080"/>
      <c r="Q4" s="1080"/>
      <c r="R4" s="1081"/>
      <c r="S4" s="1080">
        <v>8332200</v>
      </c>
      <c r="T4" s="1080"/>
      <c r="U4" s="1081">
        <v>10294176</v>
      </c>
      <c r="V4" s="1080">
        <v>6774000</v>
      </c>
      <c r="W4" s="1080"/>
      <c r="X4" s="1081"/>
      <c r="Y4" s="1081"/>
      <c r="Z4" s="1082"/>
      <c r="AA4" s="1083">
        <f t="shared" ref="AA4:AA35" si="0">SUM(I4:Z4)</f>
        <v>38927606</v>
      </c>
    </row>
    <row r="5" spans="1:28" x14ac:dyDescent="0.25">
      <c r="A5" s="984" t="s">
        <v>184</v>
      </c>
      <c r="B5" s="985" t="s">
        <v>185</v>
      </c>
      <c r="C5" s="986">
        <f t="shared" ref="C5:C68" si="1">AA5</f>
        <v>3205548</v>
      </c>
      <c r="D5" s="987">
        <v>3205548</v>
      </c>
      <c r="E5" s="938">
        <v>3205548</v>
      </c>
      <c r="F5" s="939"/>
      <c r="G5" s="988">
        <v>3152996</v>
      </c>
      <c r="H5" s="6"/>
      <c r="I5" s="1084">
        <v>1088900</v>
      </c>
      <c r="J5" s="1085"/>
      <c r="K5" s="1085"/>
      <c r="L5" s="1085"/>
      <c r="M5" s="1085"/>
      <c r="N5" s="1085"/>
      <c r="O5" s="1085"/>
      <c r="P5" s="1085"/>
      <c r="Q5" s="1085"/>
      <c r="R5" s="1086"/>
      <c r="S5" s="1085">
        <v>694300</v>
      </c>
      <c r="T5" s="1085"/>
      <c r="U5" s="1086">
        <v>857848</v>
      </c>
      <c r="V5" s="1085">
        <v>564500</v>
      </c>
      <c r="W5" s="1085"/>
      <c r="X5" s="1086"/>
      <c r="Y5" s="1086"/>
      <c r="Z5" s="1087"/>
      <c r="AA5" s="1088">
        <f t="shared" si="0"/>
        <v>3205548</v>
      </c>
    </row>
    <row r="6" spans="1:28" x14ac:dyDescent="0.25">
      <c r="A6" s="984" t="s">
        <v>186</v>
      </c>
      <c r="B6" s="985" t="s">
        <v>187</v>
      </c>
      <c r="C6" s="986">
        <f t="shared" si="1"/>
        <v>0</v>
      </c>
      <c r="D6" s="987"/>
      <c r="E6" s="938">
        <v>875000</v>
      </c>
      <c r="F6" s="939"/>
      <c r="G6" s="988">
        <v>875000</v>
      </c>
      <c r="H6" s="6"/>
      <c r="I6" s="1084"/>
      <c r="J6" s="1085"/>
      <c r="K6" s="1085"/>
      <c r="L6" s="1085"/>
      <c r="M6" s="1085"/>
      <c r="N6" s="1085"/>
      <c r="O6" s="1085"/>
      <c r="P6" s="1085"/>
      <c r="Q6" s="1085"/>
      <c r="R6" s="1086"/>
      <c r="S6" s="1085"/>
      <c r="T6" s="1085"/>
      <c r="U6" s="1086"/>
      <c r="V6" s="1085"/>
      <c r="W6" s="1085"/>
      <c r="X6" s="1086"/>
      <c r="Y6" s="1086"/>
      <c r="Z6" s="1087"/>
      <c r="AA6" s="1088">
        <f t="shared" si="0"/>
        <v>0</v>
      </c>
    </row>
    <row r="7" spans="1:28" x14ac:dyDescent="0.25">
      <c r="A7" s="984" t="s">
        <v>188</v>
      </c>
      <c r="B7" s="985" t="s">
        <v>189</v>
      </c>
      <c r="C7" s="986">
        <f t="shared" si="1"/>
        <v>0</v>
      </c>
      <c r="D7" s="987"/>
      <c r="E7" s="938"/>
      <c r="F7" s="939"/>
      <c r="G7" s="988"/>
      <c r="H7" s="6"/>
      <c r="I7" s="1084"/>
      <c r="J7" s="1085"/>
      <c r="K7" s="1085"/>
      <c r="L7" s="1085"/>
      <c r="M7" s="1085"/>
      <c r="N7" s="1085"/>
      <c r="O7" s="1085"/>
      <c r="P7" s="1085"/>
      <c r="Q7" s="1085"/>
      <c r="R7" s="1086"/>
      <c r="S7" s="1085"/>
      <c r="T7" s="1085"/>
      <c r="U7" s="1086"/>
      <c r="V7" s="1085"/>
      <c r="W7" s="1085"/>
      <c r="X7" s="1086"/>
      <c r="Y7" s="1086"/>
      <c r="Z7" s="1087"/>
      <c r="AA7" s="1088">
        <f t="shared" si="0"/>
        <v>0</v>
      </c>
    </row>
    <row r="8" spans="1:28" x14ac:dyDescent="0.25">
      <c r="A8" s="984" t="s">
        <v>190</v>
      </c>
      <c r="B8" s="985" t="s">
        <v>191</v>
      </c>
      <c r="C8" s="986">
        <f t="shared" si="1"/>
        <v>873600</v>
      </c>
      <c r="D8" s="987">
        <v>873600</v>
      </c>
      <c r="E8" s="938">
        <v>873600</v>
      </c>
      <c r="F8" s="939"/>
      <c r="G8" s="988">
        <v>849719</v>
      </c>
      <c r="H8" s="6"/>
      <c r="I8" s="1084"/>
      <c r="J8" s="1085"/>
      <c r="K8" s="1085"/>
      <c r="L8" s="1085"/>
      <c r="M8" s="1085"/>
      <c r="N8" s="1085"/>
      <c r="O8" s="1085"/>
      <c r="P8" s="1085"/>
      <c r="Q8" s="1085"/>
      <c r="R8" s="1086"/>
      <c r="S8" s="1085"/>
      <c r="T8" s="1085"/>
      <c r="U8" s="1086"/>
      <c r="V8" s="1085">
        <v>873600</v>
      </c>
      <c r="W8" s="1085"/>
      <c r="X8" s="1086"/>
      <c r="Y8" s="1086"/>
      <c r="Z8" s="1087"/>
      <c r="AA8" s="1088">
        <f t="shared" si="0"/>
        <v>873600</v>
      </c>
    </row>
    <row r="9" spans="1:28" x14ac:dyDescent="0.25">
      <c r="A9" s="984" t="s">
        <v>192</v>
      </c>
      <c r="B9" s="985" t="s">
        <v>193</v>
      </c>
      <c r="C9" s="986">
        <f t="shared" si="1"/>
        <v>1747225</v>
      </c>
      <c r="D9" s="987">
        <v>1844588</v>
      </c>
      <c r="E9" s="938">
        <v>1844588</v>
      </c>
      <c r="F9" s="939">
        <v>1747224</v>
      </c>
      <c r="G9" s="988">
        <v>1797538</v>
      </c>
      <c r="H9" s="6"/>
      <c r="I9" s="1084">
        <v>780675</v>
      </c>
      <c r="J9" s="1085"/>
      <c r="K9" s="1085"/>
      <c r="L9" s="1085"/>
      <c r="M9" s="1085"/>
      <c r="N9" s="1085"/>
      <c r="O9" s="1085"/>
      <c r="P9" s="1085"/>
      <c r="Q9" s="1085"/>
      <c r="R9" s="1086"/>
      <c r="S9" s="1085">
        <v>297400</v>
      </c>
      <c r="T9" s="1085"/>
      <c r="U9" s="1086">
        <v>297400</v>
      </c>
      <c r="V9" s="1085">
        <v>371750</v>
      </c>
      <c r="W9" s="1085"/>
      <c r="X9" s="1086"/>
      <c r="Y9" s="1086"/>
      <c r="Z9" s="1087"/>
      <c r="AA9" s="1088">
        <f t="shared" si="0"/>
        <v>1747225</v>
      </c>
    </row>
    <row r="10" spans="1:28" x14ac:dyDescent="0.25">
      <c r="A10" s="984" t="s">
        <v>194</v>
      </c>
      <c r="B10" s="985" t="s">
        <v>195</v>
      </c>
      <c r="C10" s="986">
        <f t="shared" si="1"/>
        <v>466500</v>
      </c>
      <c r="D10" s="987">
        <v>466500</v>
      </c>
      <c r="E10" s="938">
        <v>466500</v>
      </c>
      <c r="F10" s="939">
        <v>385367</v>
      </c>
      <c r="G10" s="988">
        <v>385367</v>
      </c>
      <c r="H10" s="6"/>
      <c r="I10" s="1084">
        <v>466500</v>
      </c>
      <c r="J10" s="1085"/>
      <c r="K10" s="1085"/>
      <c r="L10" s="1085"/>
      <c r="M10" s="1085"/>
      <c r="N10" s="1085"/>
      <c r="O10" s="1085"/>
      <c r="P10" s="1085"/>
      <c r="Q10" s="1085"/>
      <c r="R10" s="1086"/>
      <c r="S10" s="1085"/>
      <c r="T10" s="1089"/>
      <c r="U10" s="1086"/>
      <c r="V10" s="1085"/>
      <c r="W10" s="1085"/>
      <c r="X10" s="1086"/>
      <c r="Y10" s="1090"/>
      <c r="Z10" s="1087"/>
      <c r="AA10" s="1088">
        <f t="shared" si="0"/>
        <v>466500</v>
      </c>
    </row>
    <row r="11" spans="1:28" x14ac:dyDescent="0.25">
      <c r="A11" s="984" t="s">
        <v>196</v>
      </c>
      <c r="B11" s="985" t="s">
        <v>197</v>
      </c>
      <c r="C11" s="986">
        <f t="shared" si="1"/>
        <v>368000</v>
      </c>
      <c r="D11" s="987">
        <v>368000</v>
      </c>
      <c r="E11" s="938">
        <v>368000</v>
      </c>
      <c r="F11" s="939">
        <v>123965</v>
      </c>
      <c r="G11" s="988">
        <v>187570</v>
      </c>
      <c r="H11" s="6"/>
      <c r="I11" s="1084"/>
      <c r="J11" s="1085"/>
      <c r="K11" s="1085"/>
      <c r="L11" s="1085"/>
      <c r="M11" s="1085"/>
      <c r="N11" s="1085"/>
      <c r="O11" s="1085"/>
      <c r="P11" s="1085"/>
      <c r="Q11" s="1085"/>
      <c r="R11" s="1086"/>
      <c r="S11" s="1085">
        <v>108000</v>
      </c>
      <c r="T11" s="1085"/>
      <c r="U11" s="1086">
        <v>260000</v>
      </c>
      <c r="V11" s="1085"/>
      <c r="W11" s="1085"/>
      <c r="X11" s="1086"/>
      <c r="Y11" s="1086"/>
      <c r="Z11" s="1087"/>
      <c r="AA11" s="1088">
        <f t="shared" si="0"/>
        <v>368000</v>
      </c>
    </row>
    <row r="12" spans="1:28" x14ac:dyDescent="0.25">
      <c r="A12" s="984" t="s">
        <v>198</v>
      </c>
      <c r="B12" s="985" t="s">
        <v>199</v>
      </c>
      <c r="C12" s="986">
        <f t="shared" si="1"/>
        <v>156000</v>
      </c>
      <c r="D12" s="987">
        <v>156000</v>
      </c>
      <c r="E12" s="938">
        <v>156000</v>
      </c>
      <c r="F12" s="939"/>
      <c r="G12" s="988">
        <v>135000</v>
      </c>
      <c r="H12" s="6"/>
      <c r="I12" s="1084">
        <v>72000</v>
      </c>
      <c r="J12" s="1085"/>
      <c r="K12" s="1085"/>
      <c r="L12" s="1085"/>
      <c r="M12" s="1085"/>
      <c r="N12" s="1085"/>
      <c r="O12" s="1085"/>
      <c r="P12" s="1085"/>
      <c r="Q12" s="1085"/>
      <c r="R12" s="1086"/>
      <c r="S12" s="1085">
        <v>24000</v>
      </c>
      <c r="T12" s="1085"/>
      <c r="U12" s="1086">
        <v>24000</v>
      </c>
      <c r="V12" s="1085">
        <v>36000</v>
      </c>
      <c r="W12" s="1085"/>
      <c r="X12" s="1086"/>
      <c r="Y12" s="1086"/>
      <c r="Z12" s="1087"/>
      <c r="AA12" s="1088">
        <f t="shared" si="0"/>
        <v>156000</v>
      </c>
    </row>
    <row r="13" spans="1:28" x14ac:dyDescent="0.25">
      <c r="A13" s="984" t="s">
        <v>200</v>
      </c>
      <c r="B13" s="985" t="s">
        <v>628</v>
      </c>
      <c r="C13" s="986">
        <f t="shared" si="1"/>
        <v>0</v>
      </c>
      <c r="D13" s="987">
        <v>50000</v>
      </c>
      <c r="E13" s="938">
        <v>2150000</v>
      </c>
      <c r="F13" s="939">
        <v>33442</v>
      </c>
      <c r="G13" s="988">
        <v>2133442</v>
      </c>
      <c r="H13" s="6"/>
      <c r="I13" s="1084"/>
      <c r="J13" s="1085"/>
      <c r="K13" s="1085"/>
      <c r="L13" s="1085"/>
      <c r="M13" s="1085"/>
      <c r="N13" s="1085"/>
      <c r="O13" s="1085"/>
      <c r="P13" s="1085"/>
      <c r="Q13" s="1085"/>
      <c r="R13" s="1086"/>
      <c r="S13" s="1085"/>
      <c r="T13" s="1085"/>
      <c r="U13" s="1086"/>
      <c r="V13" s="1085"/>
      <c r="W13" s="1085"/>
      <c r="X13" s="1086"/>
      <c r="Y13" s="1086"/>
      <c r="Z13" s="1087"/>
      <c r="AA13" s="1088">
        <f t="shared" si="0"/>
        <v>0</v>
      </c>
    </row>
    <row r="14" spans="1:28" s="52" customFormat="1" x14ac:dyDescent="0.25">
      <c r="A14" s="989" t="s">
        <v>202</v>
      </c>
      <c r="B14" s="990" t="s">
        <v>401</v>
      </c>
      <c r="C14" s="991">
        <f t="shared" si="1"/>
        <v>45744479</v>
      </c>
      <c r="D14" s="992">
        <f>SUM(D4:D13)</f>
        <v>47891842</v>
      </c>
      <c r="E14" s="940">
        <f>SUM(E4:E13)</f>
        <v>48078912</v>
      </c>
      <c r="F14" s="941">
        <f>SUM(F4:F13)</f>
        <v>21221184</v>
      </c>
      <c r="G14" s="993">
        <f>SUM(G4:G13)</f>
        <v>47656308</v>
      </c>
      <c r="H14" s="51"/>
      <c r="I14" s="1091">
        <f>SUM(I4:I13)</f>
        <v>15690715</v>
      </c>
      <c r="J14" s="1092">
        <f t="shared" ref="J14:Z14" si="2">SUM(J4:J13)</f>
        <v>0</v>
      </c>
      <c r="K14" s="1092">
        <f t="shared" si="2"/>
        <v>0</v>
      </c>
      <c r="L14" s="1092">
        <f t="shared" si="2"/>
        <v>244590</v>
      </c>
      <c r="M14" s="1092">
        <f t="shared" si="2"/>
        <v>0</v>
      </c>
      <c r="N14" s="1092">
        <f t="shared" si="2"/>
        <v>0</v>
      </c>
      <c r="O14" s="1092">
        <f t="shared" si="2"/>
        <v>0</v>
      </c>
      <c r="P14" s="1092">
        <f t="shared" si="2"/>
        <v>0</v>
      </c>
      <c r="Q14" s="1092">
        <f t="shared" si="2"/>
        <v>0</v>
      </c>
      <c r="R14" s="1093">
        <f t="shared" si="2"/>
        <v>0</v>
      </c>
      <c r="S14" s="1092">
        <f t="shared" si="2"/>
        <v>9455900</v>
      </c>
      <c r="T14" s="1092">
        <f t="shared" si="2"/>
        <v>0</v>
      </c>
      <c r="U14" s="1093">
        <f t="shared" si="2"/>
        <v>11733424</v>
      </c>
      <c r="V14" s="1092">
        <f t="shared" si="2"/>
        <v>8619850</v>
      </c>
      <c r="W14" s="1092">
        <f t="shared" si="2"/>
        <v>0</v>
      </c>
      <c r="X14" s="1093">
        <f t="shared" si="2"/>
        <v>0</v>
      </c>
      <c r="Y14" s="1093">
        <f t="shared" si="2"/>
        <v>0</v>
      </c>
      <c r="Z14" s="1094">
        <f t="shared" si="2"/>
        <v>0</v>
      </c>
      <c r="AA14" s="1095">
        <f t="shared" si="0"/>
        <v>45744479</v>
      </c>
    </row>
    <row r="15" spans="1:28" x14ac:dyDescent="0.25">
      <c r="A15" s="984" t="s">
        <v>203</v>
      </c>
      <c r="B15" s="985" t="s">
        <v>204</v>
      </c>
      <c r="C15" s="986">
        <f t="shared" si="1"/>
        <v>13697984</v>
      </c>
      <c r="D15" s="987">
        <v>13697984</v>
      </c>
      <c r="E15" s="938">
        <v>14824784</v>
      </c>
      <c r="F15" s="939">
        <v>6010410</v>
      </c>
      <c r="G15" s="988">
        <v>14823001</v>
      </c>
      <c r="H15" s="7"/>
      <c r="I15" s="1084">
        <v>13697984</v>
      </c>
      <c r="J15" s="1085"/>
      <c r="K15" s="1085"/>
      <c r="L15" s="1085"/>
      <c r="M15" s="1085"/>
      <c r="N15" s="1085"/>
      <c r="O15" s="1085"/>
      <c r="P15" s="1085"/>
      <c r="Q15" s="1085"/>
      <c r="R15" s="1086"/>
      <c r="S15" s="1085"/>
      <c r="T15" s="1085"/>
      <c r="U15" s="1086"/>
      <c r="V15" s="1085"/>
      <c r="W15" s="1085"/>
      <c r="X15" s="1086"/>
      <c r="Y15" s="1086"/>
      <c r="Z15" s="1087"/>
      <c r="AA15" s="1088">
        <f t="shared" si="0"/>
        <v>13697984</v>
      </c>
    </row>
    <row r="16" spans="1:28" x14ac:dyDescent="0.25">
      <c r="A16" s="984" t="s">
        <v>205</v>
      </c>
      <c r="B16" s="985" t="s">
        <v>206</v>
      </c>
      <c r="C16" s="986">
        <f t="shared" si="1"/>
        <v>960000</v>
      </c>
      <c r="D16" s="987">
        <v>960000</v>
      </c>
      <c r="E16" s="938">
        <v>2230800</v>
      </c>
      <c r="F16" s="939">
        <v>669213</v>
      </c>
      <c r="G16" s="988">
        <v>2004864</v>
      </c>
      <c r="H16" s="7"/>
      <c r="I16" s="1084"/>
      <c r="J16" s="1085">
        <v>960000</v>
      </c>
      <c r="K16" s="1085"/>
      <c r="L16" s="1085"/>
      <c r="M16" s="1085"/>
      <c r="N16" s="1085"/>
      <c r="O16" s="1085"/>
      <c r="P16" s="1085"/>
      <c r="Q16" s="1085"/>
      <c r="R16" s="1086"/>
      <c r="S16" s="1085"/>
      <c r="T16" s="1085"/>
      <c r="U16" s="1086"/>
      <c r="V16" s="1085"/>
      <c r="W16" s="1085"/>
      <c r="X16" s="1086"/>
      <c r="Y16" s="1086"/>
      <c r="Z16" s="1087"/>
      <c r="AA16" s="1088">
        <f t="shared" si="0"/>
        <v>960000</v>
      </c>
    </row>
    <row r="17" spans="1:27" x14ac:dyDescent="0.25">
      <c r="A17" s="984" t="s">
        <v>207</v>
      </c>
      <c r="B17" s="985" t="s">
        <v>208</v>
      </c>
      <c r="C17" s="986">
        <f t="shared" si="1"/>
        <v>432000</v>
      </c>
      <c r="D17" s="987">
        <v>432000</v>
      </c>
      <c r="E17" s="938">
        <v>6732700</v>
      </c>
      <c r="F17" s="939"/>
      <c r="G17" s="988">
        <v>6728281</v>
      </c>
      <c r="H17" s="7"/>
      <c r="I17" s="1084">
        <v>432000</v>
      </c>
      <c r="J17" s="1085"/>
      <c r="K17" s="1085"/>
      <c r="L17" s="1085"/>
      <c r="M17" s="1085"/>
      <c r="N17" s="1085"/>
      <c r="O17" s="1085"/>
      <c r="P17" s="1085"/>
      <c r="Q17" s="1096"/>
      <c r="R17" s="1086"/>
      <c r="S17" s="1085"/>
      <c r="T17" s="1085"/>
      <c r="U17" s="1086"/>
      <c r="V17" s="1085"/>
      <c r="W17" s="1085"/>
      <c r="X17" s="1086"/>
      <c r="Y17" s="1086"/>
      <c r="Z17" s="1087"/>
      <c r="AA17" s="1088">
        <f t="shared" si="0"/>
        <v>432000</v>
      </c>
    </row>
    <row r="18" spans="1:27" s="52" customFormat="1" x14ac:dyDescent="0.25">
      <c r="A18" s="989" t="s">
        <v>209</v>
      </c>
      <c r="B18" s="990" t="s">
        <v>402</v>
      </c>
      <c r="C18" s="991">
        <f t="shared" si="1"/>
        <v>15089984</v>
      </c>
      <c r="D18" s="992">
        <f>SUM(D15:D17)</f>
        <v>15089984</v>
      </c>
      <c r="E18" s="940">
        <f>SUM(E15:E17)</f>
        <v>23788284</v>
      </c>
      <c r="F18" s="941">
        <f>SUM(F15:F17)</f>
        <v>6679623</v>
      </c>
      <c r="G18" s="993">
        <f>SUM(G15:G17)</f>
        <v>23556146</v>
      </c>
      <c r="H18" s="51"/>
      <c r="I18" s="1091">
        <f>SUM(I15:I17)</f>
        <v>14129984</v>
      </c>
      <c r="J18" s="1092">
        <f t="shared" ref="J18:Z18" si="3">SUM(J15:J17)</f>
        <v>960000</v>
      </c>
      <c r="K18" s="1092">
        <f t="shared" si="3"/>
        <v>0</v>
      </c>
      <c r="L18" s="1092">
        <f t="shared" si="3"/>
        <v>0</v>
      </c>
      <c r="M18" s="1092">
        <f t="shared" si="3"/>
        <v>0</v>
      </c>
      <c r="N18" s="1092">
        <f t="shared" si="3"/>
        <v>0</v>
      </c>
      <c r="O18" s="1092">
        <f t="shared" si="3"/>
        <v>0</v>
      </c>
      <c r="P18" s="1092">
        <f t="shared" si="3"/>
        <v>0</v>
      </c>
      <c r="Q18" s="1092">
        <f t="shared" si="3"/>
        <v>0</v>
      </c>
      <c r="R18" s="1093">
        <f t="shared" si="3"/>
        <v>0</v>
      </c>
      <c r="S18" s="1092">
        <f t="shared" si="3"/>
        <v>0</v>
      </c>
      <c r="T18" s="1092">
        <f t="shared" si="3"/>
        <v>0</v>
      </c>
      <c r="U18" s="1093">
        <f t="shared" si="3"/>
        <v>0</v>
      </c>
      <c r="V18" s="1092">
        <f t="shared" si="3"/>
        <v>0</v>
      </c>
      <c r="W18" s="1092">
        <f t="shared" si="3"/>
        <v>0</v>
      </c>
      <c r="X18" s="1093">
        <f t="shared" si="3"/>
        <v>0</v>
      </c>
      <c r="Y18" s="1093">
        <f t="shared" si="3"/>
        <v>0</v>
      </c>
      <c r="Z18" s="1094">
        <f t="shared" si="3"/>
        <v>0</v>
      </c>
      <c r="AA18" s="1095">
        <f t="shared" si="0"/>
        <v>15089984</v>
      </c>
    </row>
    <row r="19" spans="1:27" s="13" customFormat="1" x14ac:dyDescent="0.25">
      <c r="A19" s="994" t="s">
        <v>5</v>
      </c>
      <c r="B19" s="995" t="s">
        <v>210</v>
      </c>
      <c r="C19" s="996">
        <f t="shared" si="1"/>
        <v>60834463</v>
      </c>
      <c r="D19" s="997">
        <f>SUM(D14,D18)</f>
        <v>62981826</v>
      </c>
      <c r="E19" s="942">
        <f>SUM(E14,E18)</f>
        <v>71867196</v>
      </c>
      <c r="F19" s="943">
        <f>SUM(F14,F18)</f>
        <v>27900807</v>
      </c>
      <c r="G19" s="998">
        <f>SUM(G14,G18)</f>
        <v>71212454</v>
      </c>
      <c r="H19" s="6"/>
      <c r="I19" s="1097">
        <f>SUM(I14,I18)</f>
        <v>29820699</v>
      </c>
      <c r="J19" s="1098">
        <f t="shared" ref="J19:Z19" si="4">SUM(J14,J18)</f>
        <v>960000</v>
      </c>
      <c r="K19" s="1098">
        <f t="shared" si="4"/>
        <v>0</v>
      </c>
      <c r="L19" s="1098">
        <f t="shared" si="4"/>
        <v>244590</v>
      </c>
      <c r="M19" s="1098">
        <f t="shared" si="4"/>
        <v>0</v>
      </c>
      <c r="N19" s="1098">
        <f t="shared" si="4"/>
        <v>0</v>
      </c>
      <c r="O19" s="1098">
        <f t="shared" si="4"/>
        <v>0</v>
      </c>
      <c r="P19" s="1098">
        <f t="shared" si="4"/>
        <v>0</v>
      </c>
      <c r="Q19" s="1098">
        <f t="shared" si="4"/>
        <v>0</v>
      </c>
      <c r="R19" s="1099">
        <f t="shared" si="4"/>
        <v>0</v>
      </c>
      <c r="S19" s="1098">
        <f t="shared" si="4"/>
        <v>9455900</v>
      </c>
      <c r="T19" s="1098">
        <f t="shared" si="4"/>
        <v>0</v>
      </c>
      <c r="U19" s="1099">
        <f t="shared" si="4"/>
        <v>11733424</v>
      </c>
      <c r="V19" s="1098">
        <f t="shared" si="4"/>
        <v>8619850</v>
      </c>
      <c r="W19" s="1098">
        <f t="shared" si="4"/>
        <v>0</v>
      </c>
      <c r="X19" s="1099">
        <f t="shared" si="4"/>
        <v>0</v>
      </c>
      <c r="Y19" s="1099">
        <f t="shared" si="4"/>
        <v>0</v>
      </c>
      <c r="Z19" s="1100">
        <f t="shared" si="4"/>
        <v>0</v>
      </c>
      <c r="AA19" s="1101">
        <f t="shared" si="0"/>
        <v>60834463</v>
      </c>
    </row>
    <row r="20" spans="1:27" x14ac:dyDescent="0.25">
      <c r="A20" s="984" t="s">
        <v>211</v>
      </c>
      <c r="B20" s="985" t="s">
        <v>212</v>
      </c>
      <c r="C20" s="986">
        <f t="shared" si="1"/>
        <v>10205842</v>
      </c>
      <c r="D20" s="987">
        <v>10547162</v>
      </c>
      <c r="E20" s="938">
        <v>12266624</v>
      </c>
      <c r="F20" s="939">
        <v>4523394</v>
      </c>
      <c r="G20" s="988">
        <v>11008192</v>
      </c>
      <c r="H20" s="6"/>
      <c r="I20" s="1084">
        <v>5034700</v>
      </c>
      <c r="J20" s="1085">
        <v>168000</v>
      </c>
      <c r="K20" s="1085"/>
      <c r="L20" s="1085">
        <v>36700</v>
      </c>
      <c r="M20" s="1085"/>
      <c r="N20" s="1085"/>
      <c r="O20" s="1085"/>
      <c r="P20" s="1085"/>
      <c r="Q20" s="1085"/>
      <c r="R20" s="1086"/>
      <c r="S20" s="1085">
        <v>1577720</v>
      </c>
      <c r="T20" s="1085"/>
      <c r="U20" s="1086">
        <v>1951604</v>
      </c>
      <c r="V20" s="1085">
        <v>1437118</v>
      </c>
      <c r="W20" s="1085"/>
      <c r="X20" s="1086"/>
      <c r="Y20" s="1086"/>
      <c r="Z20" s="1087"/>
      <c r="AA20" s="1088">
        <f t="shared" si="0"/>
        <v>10205842</v>
      </c>
    </row>
    <row r="21" spans="1:27" x14ac:dyDescent="0.25">
      <c r="A21" s="984" t="s">
        <v>213</v>
      </c>
      <c r="B21" s="985" t="s">
        <v>214</v>
      </c>
      <c r="C21" s="986">
        <f t="shared" si="1"/>
        <v>322493</v>
      </c>
      <c r="D21" s="987">
        <v>322493</v>
      </c>
      <c r="E21" s="938"/>
      <c r="F21" s="939"/>
      <c r="G21" s="988"/>
      <c r="H21" s="6"/>
      <c r="I21" s="1084">
        <v>162640</v>
      </c>
      <c r="J21" s="1085"/>
      <c r="K21" s="1085"/>
      <c r="L21" s="1085"/>
      <c r="M21" s="1085"/>
      <c r="N21" s="1085"/>
      <c r="O21" s="1085"/>
      <c r="P21" s="1085"/>
      <c r="Q21" s="1085"/>
      <c r="R21" s="1086"/>
      <c r="S21" s="1085">
        <v>52045</v>
      </c>
      <c r="T21" s="1085"/>
      <c r="U21" s="1086">
        <v>52045</v>
      </c>
      <c r="V21" s="1085">
        <v>55763</v>
      </c>
      <c r="W21" s="1085"/>
      <c r="X21" s="1086"/>
      <c r="Y21" s="1086"/>
      <c r="Z21" s="1087"/>
      <c r="AA21" s="1088">
        <f t="shared" si="0"/>
        <v>322493</v>
      </c>
    </row>
    <row r="22" spans="1:27" x14ac:dyDescent="0.25">
      <c r="A22" s="984" t="s">
        <v>215</v>
      </c>
      <c r="B22" s="985" t="s">
        <v>216</v>
      </c>
      <c r="C22" s="986">
        <f t="shared" si="1"/>
        <v>200000</v>
      </c>
      <c r="D22" s="987">
        <v>200000</v>
      </c>
      <c r="E22" s="938">
        <v>3000</v>
      </c>
      <c r="F22" s="939">
        <v>3000</v>
      </c>
      <c r="G22" s="988">
        <v>3000</v>
      </c>
      <c r="H22" s="6"/>
      <c r="I22" s="1084">
        <v>200000</v>
      </c>
      <c r="J22" s="1085"/>
      <c r="K22" s="1085"/>
      <c r="L22" s="1085"/>
      <c r="M22" s="1085"/>
      <c r="N22" s="1085"/>
      <c r="O22" s="1085"/>
      <c r="P22" s="1085"/>
      <c r="Q22" s="1085"/>
      <c r="R22" s="1086"/>
      <c r="S22" s="1085"/>
      <c r="T22" s="1085"/>
      <c r="U22" s="1086"/>
      <c r="V22" s="1085"/>
      <c r="W22" s="1085"/>
      <c r="X22" s="1086"/>
      <c r="Y22" s="1086"/>
      <c r="Z22" s="1087"/>
      <c r="AA22" s="1088">
        <f t="shared" si="0"/>
        <v>200000</v>
      </c>
    </row>
    <row r="23" spans="1:27" x14ac:dyDescent="0.25">
      <c r="A23" s="984" t="s">
        <v>217</v>
      </c>
      <c r="B23" s="985" t="s">
        <v>218</v>
      </c>
      <c r="C23" s="986">
        <f t="shared" si="1"/>
        <v>293683</v>
      </c>
      <c r="D23" s="987">
        <v>305000</v>
      </c>
      <c r="E23" s="938">
        <v>302775</v>
      </c>
      <c r="F23" s="939">
        <v>302775</v>
      </c>
      <c r="G23" s="988">
        <v>302775</v>
      </c>
      <c r="H23" s="6"/>
      <c r="I23" s="1084">
        <v>139406</v>
      </c>
      <c r="J23" s="1085"/>
      <c r="K23" s="1085"/>
      <c r="L23" s="1085"/>
      <c r="M23" s="1085"/>
      <c r="N23" s="1085"/>
      <c r="O23" s="1085"/>
      <c r="P23" s="1085"/>
      <c r="Q23" s="1085"/>
      <c r="R23" s="1086"/>
      <c r="S23" s="1085">
        <v>44610</v>
      </c>
      <c r="T23" s="1085"/>
      <c r="U23" s="1086">
        <v>44610</v>
      </c>
      <c r="V23" s="1085">
        <v>65057</v>
      </c>
      <c r="W23" s="1085"/>
      <c r="X23" s="1086"/>
      <c r="Y23" s="1086"/>
      <c r="Z23" s="1087"/>
      <c r="AA23" s="1088">
        <f t="shared" si="0"/>
        <v>293683</v>
      </c>
    </row>
    <row r="24" spans="1:27" s="13" customFormat="1" x14ac:dyDescent="0.25">
      <c r="A24" s="994" t="s">
        <v>9</v>
      </c>
      <c r="B24" s="995" t="s">
        <v>219</v>
      </c>
      <c r="C24" s="996">
        <f t="shared" si="1"/>
        <v>11022018</v>
      </c>
      <c r="D24" s="997">
        <f>SUM(D20:D23)</f>
        <v>11374655</v>
      </c>
      <c r="E24" s="942">
        <f>SUM(E20:E23)</f>
        <v>12572399</v>
      </c>
      <c r="F24" s="943">
        <f>SUM(F20:F23)</f>
        <v>4829169</v>
      </c>
      <c r="G24" s="998">
        <f>SUM(G20:G23)</f>
        <v>11313967</v>
      </c>
      <c r="H24" s="6"/>
      <c r="I24" s="1097">
        <f>SUM(I20:I23)</f>
        <v>5536746</v>
      </c>
      <c r="J24" s="1098">
        <f t="shared" ref="J24:Z24" si="5">SUM(J20:J23)</f>
        <v>168000</v>
      </c>
      <c r="K24" s="1098">
        <f t="shared" si="5"/>
        <v>0</v>
      </c>
      <c r="L24" s="1098">
        <f t="shared" si="5"/>
        <v>36700</v>
      </c>
      <c r="M24" s="1098">
        <f t="shared" si="5"/>
        <v>0</v>
      </c>
      <c r="N24" s="1098">
        <f t="shared" si="5"/>
        <v>0</v>
      </c>
      <c r="O24" s="1098">
        <f t="shared" si="5"/>
        <v>0</v>
      </c>
      <c r="P24" s="1098">
        <f t="shared" si="5"/>
        <v>0</v>
      </c>
      <c r="Q24" s="1098">
        <f t="shared" si="5"/>
        <v>0</v>
      </c>
      <c r="R24" s="1099">
        <f t="shared" si="5"/>
        <v>0</v>
      </c>
      <c r="S24" s="1098">
        <f t="shared" si="5"/>
        <v>1674375</v>
      </c>
      <c r="T24" s="1098">
        <f t="shared" si="5"/>
        <v>0</v>
      </c>
      <c r="U24" s="1099">
        <f t="shared" si="5"/>
        <v>2048259</v>
      </c>
      <c r="V24" s="1098">
        <f t="shared" si="5"/>
        <v>1557938</v>
      </c>
      <c r="W24" s="1098">
        <f t="shared" si="5"/>
        <v>0</v>
      </c>
      <c r="X24" s="1099">
        <f t="shared" si="5"/>
        <v>0</v>
      </c>
      <c r="Y24" s="1099">
        <f t="shared" si="5"/>
        <v>0</v>
      </c>
      <c r="Z24" s="1100">
        <f t="shared" si="5"/>
        <v>0</v>
      </c>
      <c r="AA24" s="1101">
        <f t="shared" si="0"/>
        <v>11022018</v>
      </c>
    </row>
    <row r="25" spans="1:27" x14ac:dyDescent="0.25">
      <c r="A25" s="984" t="s">
        <v>220</v>
      </c>
      <c r="B25" s="985" t="s">
        <v>221</v>
      </c>
      <c r="C25" s="986">
        <f t="shared" si="1"/>
        <v>1000000</v>
      </c>
      <c r="D25" s="999">
        <v>1000000</v>
      </c>
      <c r="E25" s="944">
        <v>1000000</v>
      </c>
      <c r="F25" s="945">
        <v>298398</v>
      </c>
      <c r="G25" s="1000">
        <v>641606</v>
      </c>
      <c r="H25" s="6"/>
      <c r="I25" s="1102"/>
      <c r="J25" s="1086"/>
      <c r="K25" s="1086"/>
      <c r="L25" s="1086"/>
      <c r="M25" s="1086"/>
      <c r="N25" s="1086"/>
      <c r="O25" s="1086"/>
      <c r="P25" s="1086"/>
      <c r="Q25" s="1086"/>
      <c r="R25" s="1086"/>
      <c r="S25" s="1086">
        <v>1000000</v>
      </c>
      <c r="T25" s="1086"/>
      <c r="U25" s="1086"/>
      <c r="V25" s="1086"/>
      <c r="W25" s="1086"/>
      <c r="X25" s="1086"/>
      <c r="Y25" s="1086"/>
      <c r="Z25" s="1103"/>
      <c r="AA25" s="1104">
        <f t="shared" si="0"/>
        <v>1000000</v>
      </c>
    </row>
    <row r="26" spans="1:27" x14ac:dyDescent="0.25">
      <c r="A26" s="984" t="s">
        <v>222</v>
      </c>
      <c r="B26" s="985" t="s">
        <v>223</v>
      </c>
      <c r="C26" s="986">
        <f t="shared" si="1"/>
        <v>820000</v>
      </c>
      <c r="D26" s="999">
        <v>820000</v>
      </c>
      <c r="E26" s="944">
        <v>820000</v>
      </c>
      <c r="F26" s="945">
        <v>41253</v>
      </c>
      <c r="G26" s="1000">
        <v>165776</v>
      </c>
      <c r="H26" s="6"/>
      <c r="I26" s="1102">
        <v>700000</v>
      </c>
      <c r="J26" s="1086"/>
      <c r="K26" s="1086"/>
      <c r="L26" s="1086"/>
      <c r="M26" s="1086"/>
      <c r="N26" s="1086"/>
      <c r="O26" s="1086"/>
      <c r="P26" s="1086"/>
      <c r="Q26" s="1086"/>
      <c r="R26" s="1086"/>
      <c r="S26" s="1086"/>
      <c r="T26" s="1086"/>
      <c r="U26" s="1086">
        <v>50000</v>
      </c>
      <c r="V26" s="1086"/>
      <c r="W26" s="1086"/>
      <c r="X26" s="1086"/>
      <c r="Y26" s="1086">
        <v>70000</v>
      </c>
      <c r="Z26" s="1103"/>
      <c r="AA26" s="1104">
        <f t="shared" si="0"/>
        <v>820000</v>
      </c>
    </row>
    <row r="27" spans="1:27" x14ac:dyDescent="0.25">
      <c r="A27" s="1001" t="s">
        <v>224</v>
      </c>
      <c r="B27" s="1002" t="s">
        <v>225</v>
      </c>
      <c r="C27" s="1003">
        <f t="shared" si="1"/>
        <v>1820000</v>
      </c>
      <c r="D27" s="1004">
        <f>SUM(D25:D26)</f>
        <v>1820000</v>
      </c>
      <c r="E27" s="946">
        <f>SUM(E25:E26)</f>
        <v>1820000</v>
      </c>
      <c r="F27" s="947">
        <f>SUM(F25:F26)</f>
        <v>339651</v>
      </c>
      <c r="G27" s="1005">
        <f>SUM(G25:G26)</f>
        <v>807382</v>
      </c>
      <c r="H27" s="6"/>
      <c r="I27" s="1105">
        <f>SUM(I25:I26)</f>
        <v>700000</v>
      </c>
      <c r="J27" s="1106">
        <f t="shared" ref="J27:Z27" si="6">SUM(J25:J26)</f>
        <v>0</v>
      </c>
      <c r="K27" s="1106">
        <f t="shared" si="6"/>
        <v>0</v>
      </c>
      <c r="L27" s="1106">
        <f t="shared" si="6"/>
        <v>0</v>
      </c>
      <c r="M27" s="1106">
        <f t="shared" si="6"/>
        <v>0</v>
      </c>
      <c r="N27" s="1106">
        <f t="shared" si="6"/>
        <v>0</v>
      </c>
      <c r="O27" s="1106">
        <f t="shared" si="6"/>
        <v>0</v>
      </c>
      <c r="P27" s="1106">
        <f t="shared" si="6"/>
        <v>0</v>
      </c>
      <c r="Q27" s="1106">
        <f t="shared" si="6"/>
        <v>0</v>
      </c>
      <c r="R27" s="1106">
        <f t="shared" si="6"/>
        <v>0</v>
      </c>
      <c r="S27" s="1106">
        <f t="shared" si="6"/>
        <v>1000000</v>
      </c>
      <c r="T27" s="1106">
        <f t="shared" si="6"/>
        <v>0</v>
      </c>
      <c r="U27" s="1106">
        <f t="shared" si="6"/>
        <v>50000</v>
      </c>
      <c r="V27" s="1106">
        <f t="shared" si="6"/>
        <v>0</v>
      </c>
      <c r="W27" s="1106">
        <f t="shared" si="6"/>
        <v>0</v>
      </c>
      <c r="X27" s="1106">
        <f t="shared" si="6"/>
        <v>0</v>
      </c>
      <c r="Y27" s="1106">
        <f>SUM(Y25:Y26)</f>
        <v>70000</v>
      </c>
      <c r="Z27" s="1107">
        <f t="shared" si="6"/>
        <v>0</v>
      </c>
      <c r="AA27" s="1108">
        <f t="shared" si="0"/>
        <v>1820000</v>
      </c>
    </row>
    <row r="28" spans="1:27" x14ac:dyDescent="0.25">
      <c r="A28" s="984" t="s">
        <v>226</v>
      </c>
      <c r="B28" s="985" t="s">
        <v>227</v>
      </c>
      <c r="C28" s="986">
        <f t="shared" si="1"/>
        <v>0</v>
      </c>
      <c r="D28" s="999"/>
      <c r="E28" s="944">
        <v>20000</v>
      </c>
      <c r="F28" s="945"/>
      <c r="G28" s="1000">
        <v>18326</v>
      </c>
      <c r="H28" s="6"/>
      <c r="I28" s="1102"/>
      <c r="J28" s="1086"/>
      <c r="K28" s="1086"/>
      <c r="L28" s="1086"/>
      <c r="M28" s="1086"/>
      <c r="N28" s="1086"/>
      <c r="O28" s="1086"/>
      <c r="P28" s="1086"/>
      <c r="Q28" s="1086"/>
      <c r="R28" s="1086"/>
      <c r="S28" s="1086"/>
      <c r="T28" s="1086"/>
      <c r="U28" s="1086"/>
      <c r="V28" s="1086"/>
      <c r="W28" s="1086"/>
      <c r="X28" s="1086"/>
      <c r="Y28" s="1086"/>
      <c r="Z28" s="1103"/>
      <c r="AA28" s="1104">
        <f t="shared" si="0"/>
        <v>0</v>
      </c>
    </row>
    <row r="29" spans="1:27" x14ac:dyDescent="0.25">
      <c r="A29" s="984" t="s">
        <v>228</v>
      </c>
      <c r="B29" s="985" t="s">
        <v>229</v>
      </c>
      <c r="C29" s="986">
        <f t="shared" si="1"/>
        <v>900000</v>
      </c>
      <c r="D29" s="999">
        <v>900000</v>
      </c>
      <c r="E29" s="944">
        <v>1800000</v>
      </c>
      <c r="F29" s="945">
        <v>896097</v>
      </c>
      <c r="G29" s="1000">
        <v>1755420</v>
      </c>
      <c r="H29" s="6"/>
      <c r="I29" s="1102">
        <v>700000</v>
      </c>
      <c r="J29" s="1086"/>
      <c r="K29" s="1086"/>
      <c r="L29" s="1086"/>
      <c r="M29" s="1086"/>
      <c r="N29" s="1086"/>
      <c r="O29" s="1086"/>
      <c r="P29" s="1086"/>
      <c r="Q29" s="1086"/>
      <c r="R29" s="1086"/>
      <c r="S29" s="1086"/>
      <c r="T29" s="1086"/>
      <c r="U29" s="1086">
        <v>50000</v>
      </c>
      <c r="V29" s="1086">
        <v>50000</v>
      </c>
      <c r="W29" s="1086"/>
      <c r="X29" s="1086"/>
      <c r="Y29" s="1086">
        <v>100000</v>
      </c>
      <c r="Z29" s="1103"/>
      <c r="AA29" s="1104">
        <f t="shared" si="0"/>
        <v>900000</v>
      </c>
    </row>
    <row r="30" spans="1:27" x14ac:dyDescent="0.25">
      <c r="A30" s="984" t="s">
        <v>287</v>
      </c>
      <c r="B30" s="985" t="s">
        <v>231</v>
      </c>
      <c r="C30" s="986">
        <f t="shared" si="1"/>
        <v>0</v>
      </c>
      <c r="D30" s="999"/>
      <c r="E30" s="944">
        <v>1105000</v>
      </c>
      <c r="F30" s="945"/>
      <c r="G30" s="1000">
        <v>1104000</v>
      </c>
      <c r="H30" s="6"/>
      <c r="I30" s="1102"/>
      <c r="J30" s="1086"/>
      <c r="K30" s="1086"/>
      <c r="L30" s="1086"/>
      <c r="M30" s="1086"/>
      <c r="N30" s="1086"/>
      <c r="O30" s="1086"/>
      <c r="P30" s="1086"/>
      <c r="Q30" s="1086"/>
      <c r="R30" s="1086"/>
      <c r="S30" s="1086"/>
      <c r="T30" s="1086"/>
      <c r="U30" s="1086"/>
      <c r="V30" s="1086"/>
      <c r="W30" s="1086"/>
      <c r="X30" s="1086"/>
      <c r="Y30" s="1086"/>
      <c r="Z30" s="1103"/>
      <c r="AA30" s="1104">
        <f t="shared" si="0"/>
        <v>0</v>
      </c>
    </row>
    <row r="31" spans="1:27" x14ac:dyDescent="0.25">
      <c r="A31" s="984" t="s">
        <v>232</v>
      </c>
      <c r="B31" s="985" t="s">
        <v>233</v>
      </c>
      <c r="C31" s="986">
        <f t="shared" si="1"/>
        <v>2100000</v>
      </c>
      <c r="D31" s="999">
        <v>2100000</v>
      </c>
      <c r="E31" s="944">
        <v>725000</v>
      </c>
      <c r="F31" s="945">
        <v>344827</v>
      </c>
      <c r="G31" s="1000">
        <v>704858</v>
      </c>
      <c r="H31" s="6"/>
      <c r="I31" s="1102"/>
      <c r="J31" s="1086"/>
      <c r="K31" s="1086"/>
      <c r="L31" s="1086"/>
      <c r="M31" s="1086"/>
      <c r="N31" s="1086"/>
      <c r="O31" s="1086"/>
      <c r="P31" s="1086">
        <v>800000</v>
      </c>
      <c r="Q31" s="1086">
        <v>1300000</v>
      </c>
      <c r="R31" s="1086"/>
      <c r="S31" s="1086"/>
      <c r="T31" s="1086"/>
      <c r="U31" s="1086"/>
      <c r="V31" s="1086"/>
      <c r="W31" s="1086"/>
      <c r="X31" s="1086"/>
      <c r="Y31" s="1086"/>
      <c r="Z31" s="1103"/>
      <c r="AA31" s="1104">
        <f t="shared" si="0"/>
        <v>2100000</v>
      </c>
    </row>
    <row r="32" spans="1:27" x14ac:dyDescent="0.25">
      <c r="A32" s="984" t="s">
        <v>234</v>
      </c>
      <c r="B32" s="985" t="s">
        <v>235</v>
      </c>
      <c r="C32" s="986">
        <f t="shared" si="1"/>
        <v>950000</v>
      </c>
      <c r="D32" s="999">
        <v>950000</v>
      </c>
      <c r="E32" s="944">
        <v>1050000</v>
      </c>
      <c r="F32" s="945">
        <v>1000000</v>
      </c>
      <c r="G32" s="1000">
        <v>1033333</v>
      </c>
      <c r="H32" s="6"/>
      <c r="I32" s="1102">
        <v>300000</v>
      </c>
      <c r="J32" s="1086"/>
      <c r="K32" s="1086"/>
      <c r="L32" s="1086"/>
      <c r="M32" s="1086"/>
      <c r="N32" s="1086"/>
      <c r="O32" s="1086"/>
      <c r="P32" s="1086"/>
      <c r="Q32" s="1086"/>
      <c r="R32" s="1086"/>
      <c r="S32" s="1086">
        <v>200000</v>
      </c>
      <c r="T32" s="1086"/>
      <c r="U32" s="1086">
        <v>200000</v>
      </c>
      <c r="V32" s="1086">
        <v>250000</v>
      </c>
      <c r="W32" s="1086"/>
      <c r="X32" s="1086"/>
      <c r="Y32" s="1086"/>
      <c r="Z32" s="1103"/>
      <c r="AA32" s="1104">
        <f t="shared" si="0"/>
        <v>950000</v>
      </c>
    </row>
    <row r="33" spans="1:27" x14ac:dyDescent="0.25">
      <c r="A33" s="984" t="s">
        <v>236</v>
      </c>
      <c r="B33" s="985" t="s">
        <v>237</v>
      </c>
      <c r="C33" s="986">
        <f t="shared" si="1"/>
        <v>2750000</v>
      </c>
      <c r="D33" s="999">
        <v>2750000</v>
      </c>
      <c r="E33" s="944">
        <v>4700000</v>
      </c>
      <c r="F33" s="945">
        <v>1631103</v>
      </c>
      <c r="G33" s="1000">
        <v>4690877</v>
      </c>
      <c r="H33" s="6"/>
      <c r="I33" s="1102">
        <v>1800000</v>
      </c>
      <c r="J33" s="1086"/>
      <c r="K33" s="1086"/>
      <c r="L33" s="1086"/>
      <c r="M33" s="1086"/>
      <c r="N33" s="1086"/>
      <c r="O33" s="1086"/>
      <c r="P33" s="1086"/>
      <c r="Q33" s="1086"/>
      <c r="R33" s="1086"/>
      <c r="S33" s="1086">
        <v>250000</v>
      </c>
      <c r="T33" s="1086"/>
      <c r="U33" s="1086">
        <v>300000</v>
      </c>
      <c r="V33" s="1086">
        <v>400000</v>
      </c>
      <c r="W33" s="1086"/>
      <c r="X33" s="1086"/>
      <c r="Y33" s="1086"/>
      <c r="Z33" s="1103"/>
      <c r="AA33" s="1104">
        <f t="shared" si="0"/>
        <v>2750000</v>
      </c>
    </row>
    <row r="34" spans="1:27" x14ac:dyDescent="0.25">
      <c r="A34" s="1001" t="s">
        <v>230</v>
      </c>
      <c r="B34" s="1002" t="s">
        <v>403</v>
      </c>
      <c r="C34" s="1003">
        <f t="shared" si="1"/>
        <v>6700000</v>
      </c>
      <c r="D34" s="1004">
        <f>SUM(D28:D33)</f>
        <v>6700000</v>
      </c>
      <c r="E34" s="946">
        <f>SUM(E28:E33)</f>
        <v>9400000</v>
      </c>
      <c r="F34" s="947">
        <f>SUM(F28:F33)</f>
        <v>3872027</v>
      </c>
      <c r="G34" s="1005">
        <f>SUM(G28:G33)</f>
        <v>9306814</v>
      </c>
      <c r="H34" s="7"/>
      <c r="I34" s="1105">
        <f>SUM(I28:I33)</f>
        <v>2800000</v>
      </c>
      <c r="J34" s="1106">
        <f t="shared" ref="J34:Z34" si="7">SUM(J28:J33)</f>
        <v>0</v>
      </c>
      <c r="K34" s="1106">
        <f t="shared" si="7"/>
        <v>0</v>
      </c>
      <c r="L34" s="1106">
        <f t="shared" si="7"/>
        <v>0</v>
      </c>
      <c r="M34" s="1106">
        <f t="shared" si="7"/>
        <v>0</v>
      </c>
      <c r="N34" s="1106">
        <f t="shared" si="7"/>
        <v>0</v>
      </c>
      <c r="O34" s="1106">
        <f t="shared" si="7"/>
        <v>0</v>
      </c>
      <c r="P34" s="1106">
        <f t="shared" si="7"/>
        <v>800000</v>
      </c>
      <c r="Q34" s="1106">
        <f t="shared" si="7"/>
        <v>1300000</v>
      </c>
      <c r="R34" s="1106">
        <f t="shared" si="7"/>
        <v>0</v>
      </c>
      <c r="S34" s="1106">
        <f t="shared" si="7"/>
        <v>450000</v>
      </c>
      <c r="T34" s="1106">
        <f t="shared" si="7"/>
        <v>0</v>
      </c>
      <c r="U34" s="1106">
        <f t="shared" si="7"/>
        <v>550000</v>
      </c>
      <c r="V34" s="1106">
        <f t="shared" si="7"/>
        <v>700000</v>
      </c>
      <c r="W34" s="1106">
        <f t="shared" si="7"/>
        <v>0</v>
      </c>
      <c r="X34" s="1106">
        <f t="shared" si="7"/>
        <v>0</v>
      </c>
      <c r="Y34" s="1106">
        <f t="shared" si="7"/>
        <v>100000</v>
      </c>
      <c r="Z34" s="1107">
        <f t="shared" si="7"/>
        <v>0</v>
      </c>
      <c r="AA34" s="1108">
        <f t="shared" si="0"/>
        <v>6700000</v>
      </c>
    </row>
    <row r="35" spans="1:27" s="52" customFormat="1" x14ac:dyDescent="0.25">
      <c r="A35" s="989" t="s">
        <v>238</v>
      </c>
      <c r="B35" s="1006" t="s">
        <v>406</v>
      </c>
      <c r="C35" s="991">
        <f t="shared" si="1"/>
        <v>8520000</v>
      </c>
      <c r="D35" s="1007">
        <f>SUM(D34,D27)</f>
        <v>8520000</v>
      </c>
      <c r="E35" s="948">
        <f>SUM(E34,E27)</f>
        <v>11220000</v>
      </c>
      <c r="F35" s="949">
        <f>SUM(F34,F27)</f>
        <v>4211678</v>
      </c>
      <c r="G35" s="1008">
        <f>SUM(G34,G27)</f>
        <v>10114196</v>
      </c>
      <c r="H35" s="51"/>
      <c r="I35" s="1109">
        <f t="shared" ref="I35:Z35" si="8">SUM(I34,I27)</f>
        <v>3500000</v>
      </c>
      <c r="J35" s="1093">
        <f t="shared" si="8"/>
        <v>0</v>
      </c>
      <c r="K35" s="1093">
        <f t="shared" si="8"/>
        <v>0</v>
      </c>
      <c r="L35" s="1093">
        <f t="shared" si="8"/>
        <v>0</v>
      </c>
      <c r="M35" s="1093">
        <f t="shared" si="8"/>
        <v>0</v>
      </c>
      <c r="N35" s="1093">
        <f t="shared" si="8"/>
        <v>0</v>
      </c>
      <c r="O35" s="1093">
        <f t="shared" si="8"/>
        <v>0</v>
      </c>
      <c r="P35" s="1093">
        <f t="shared" si="8"/>
        <v>800000</v>
      </c>
      <c r="Q35" s="1093">
        <f t="shared" si="8"/>
        <v>1300000</v>
      </c>
      <c r="R35" s="1093">
        <f t="shared" si="8"/>
        <v>0</v>
      </c>
      <c r="S35" s="1093">
        <f t="shared" si="8"/>
        <v>1450000</v>
      </c>
      <c r="T35" s="1093">
        <f t="shared" si="8"/>
        <v>0</v>
      </c>
      <c r="U35" s="1093">
        <f t="shared" si="8"/>
        <v>600000</v>
      </c>
      <c r="V35" s="1093">
        <f t="shared" si="8"/>
        <v>700000</v>
      </c>
      <c r="W35" s="1093">
        <f t="shared" si="8"/>
        <v>0</v>
      </c>
      <c r="X35" s="1093">
        <f t="shared" si="8"/>
        <v>0</v>
      </c>
      <c r="Y35" s="1093">
        <f>SUM(Y27,Y34)</f>
        <v>170000</v>
      </c>
      <c r="Z35" s="1110">
        <f t="shared" si="8"/>
        <v>0</v>
      </c>
      <c r="AA35" s="1111">
        <f t="shared" si="0"/>
        <v>8520000</v>
      </c>
    </row>
    <row r="36" spans="1:27" x14ac:dyDescent="0.25">
      <c r="A36" s="984" t="s">
        <v>239</v>
      </c>
      <c r="B36" s="985" t="s">
        <v>240</v>
      </c>
      <c r="C36" s="986">
        <f t="shared" si="1"/>
        <v>48000</v>
      </c>
      <c r="D36" s="987">
        <v>48000</v>
      </c>
      <c r="E36" s="938">
        <v>193720</v>
      </c>
      <c r="F36" s="939">
        <v>34500</v>
      </c>
      <c r="G36" s="988">
        <v>138000</v>
      </c>
      <c r="H36" s="6"/>
      <c r="I36" s="1084">
        <v>48000</v>
      </c>
      <c r="J36" s="1085"/>
      <c r="K36" s="1085"/>
      <c r="L36" s="1085"/>
      <c r="M36" s="1085"/>
      <c r="N36" s="1085"/>
      <c r="O36" s="1085"/>
      <c r="P36" s="1085"/>
      <c r="Q36" s="1085"/>
      <c r="R36" s="1086"/>
      <c r="S36" s="1085"/>
      <c r="T36" s="1085"/>
      <c r="U36" s="1086"/>
      <c r="V36" s="1085"/>
      <c r="W36" s="1085"/>
      <c r="X36" s="1086"/>
      <c r="Y36" s="1086"/>
      <c r="Z36" s="1087"/>
      <c r="AA36" s="1104">
        <f t="shared" ref="AA36:AA67" si="9">SUM(I36:Z36)</f>
        <v>48000</v>
      </c>
    </row>
    <row r="37" spans="1:27" x14ac:dyDescent="0.25">
      <c r="A37" s="984" t="s">
        <v>241</v>
      </c>
      <c r="B37" s="985" t="s">
        <v>242</v>
      </c>
      <c r="C37" s="986">
        <f t="shared" si="1"/>
        <v>1435000</v>
      </c>
      <c r="D37" s="987">
        <v>1435000</v>
      </c>
      <c r="E37" s="938">
        <v>1435000</v>
      </c>
      <c r="F37" s="939">
        <v>672920</v>
      </c>
      <c r="G37" s="988">
        <v>1312350</v>
      </c>
      <c r="H37" s="6"/>
      <c r="I37" s="1084">
        <v>900000</v>
      </c>
      <c r="J37" s="1085"/>
      <c r="K37" s="1085"/>
      <c r="L37" s="1085"/>
      <c r="M37" s="1085"/>
      <c r="N37" s="1085"/>
      <c r="O37" s="1085"/>
      <c r="P37" s="1085"/>
      <c r="Q37" s="1085">
        <v>60000</v>
      </c>
      <c r="R37" s="1086">
        <v>150000</v>
      </c>
      <c r="S37" s="1085">
        <v>50000</v>
      </c>
      <c r="T37" s="1085"/>
      <c r="U37" s="1086">
        <v>100000</v>
      </c>
      <c r="V37" s="1085">
        <v>100000</v>
      </c>
      <c r="W37" s="1085"/>
      <c r="X37" s="1086"/>
      <c r="Y37" s="1086">
        <v>75000</v>
      </c>
      <c r="Z37" s="1087"/>
      <c r="AA37" s="1104">
        <f t="shared" si="9"/>
        <v>1435000</v>
      </c>
    </row>
    <row r="38" spans="1:27" x14ac:dyDescent="0.25">
      <c r="A38" s="984" t="s">
        <v>404</v>
      </c>
      <c r="B38" s="985" t="s">
        <v>243</v>
      </c>
      <c r="C38" s="986">
        <f t="shared" si="1"/>
        <v>45720</v>
      </c>
      <c r="D38" s="987">
        <v>45720</v>
      </c>
      <c r="E38" s="938"/>
      <c r="F38" s="939">
        <v>34500</v>
      </c>
      <c r="G38" s="988"/>
      <c r="H38" s="6"/>
      <c r="I38" s="1084"/>
      <c r="J38" s="1085"/>
      <c r="K38" s="1085"/>
      <c r="L38" s="1085"/>
      <c r="M38" s="1085"/>
      <c r="N38" s="1085"/>
      <c r="O38" s="1085"/>
      <c r="P38" s="1085"/>
      <c r="Q38" s="1085"/>
      <c r="R38" s="1086"/>
      <c r="S38" s="1085"/>
      <c r="T38" s="1085"/>
      <c r="U38" s="1086"/>
      <c r="V38" s="1085"/>
      <c r="W38" s="1085"/>
      <c r="X38" s="1086"/>
      <c r="Y38" s="1086">
        <v>45720</v>
      </c>
      <c r="Z38" s="1087"/>
      <c r="AA38" s="1104">
        <f t="shared" si="9"/>
        <v>45720</v>
      </c>
    </row>
    <row r="39" spans="1:27" s="52" customFormat="1" x14ac:dyDescent="0.25">
      <c r="A39" s="989" t="s">
        <v>244</v>
      </c>
      <c r="B39" s="990" t="s">
        <v>407</v>
      </c>
      <c r="C39" s="991">
        <f t="shared" si="1"/>
        <v>1528720</v>
      </c>
      <c r="D39" s="992">
        <f>SUM(D36:D38)</f>
        <v>1528720</v>
      </c>
      <c r="E39" s="940">
        <f>SUM(E36:E38)</f>
        <v>1628720</v>
      </c>
      <c r="F39" s="941">
        <f>SUM(F36:F38)</f>
        <v>741920</v>
      </c>
      <c r="G39" s="993">
        <f>SUM(G36:G38)</f>
        <v>1450350</v>
      </c>
      <c r="H39" s="51"/>
      <c r="I39" s="1091">
        <f>SUM(I36:I38)</f>
        <v>948000</v>
      </c>
      <c r="J39" s="1092">
        <f t="shared" ref="J39:Z39" si="10">SUM(J36:J38)</f>
        <v>0</v>
      </c>
      <c r="K39" s="1092">
        <f t="shared" si="10"/>
        <v>0</v>
      </c>
      <c r="L39" s="1092">
        <f t="shared" si="10"/>
        <v>0</v>
      </c>
      <c r="M39" s="1092">
        <f t="shared" si="10"/>
        <v>0</v>
      </c>
      <c r="N39" s="1092">
        <f t="shared" si="10"/>
        <v>0</v>
      </c>
      <c r="O39" s="1092">
        <f t="shared" si="10"/>
        <v>0</v>
      </c>
      <c r="P39" s="1092">
        <f t="shared" si="10"/>
        <v>0</v>
      </c>
      <c r="Q39" s="1092">
        <f t="shared" si="10"/>
        <v>60000</v>
      </c>
      <c r="R39" s="1092">
        <f t="shared" si="10"/>
        <v>150000</v>
      </c>
      <c r="S39" s="1092">
        <f t="shared" si="10"/>
        <v>50000</v>
      </c>
      <c r="T39" s="1092">
        <f t="shared" si="10"/>
        <v>0</v>
      </c>
      <c r="U39" s="1092">
        <f t="shared" si="10"/>
        <v>100000</v>
      </c>
      <c r="V39" s="1092">
        <f t="shared" si="10"/>
        <v>100000</v>
      </c>
      <c r="W39" s="1092">
        <f t="shared" si="10"/>
        <v>0</v>
      </c>
      <c r="X39" s="1092">
        <f t="shared" si="10"/>
        <v>0</v>
      </c>
      <c r="Y39" s="1092">
        <f t="shared" si="10"/>
        <v>120720</v>
      </c>
      <c r="Z39" s="1094">
        <f t="shared" si="10"/>
        <v>0</v>
      </c>
      <c r="AA39" s="1111">
        <f t="shared" si="9"/>
        <v>1528720</v>
      </c>
    </row>
    <row r="40" spans="1:27" x14ac:dyDescent="0.25">
      <c r="A40" s="984" t="s">
        <v>245</v>
      </c>
      <c r="B40" s="985" t="s">
        <v>246</v>
      </c>
      <c r="C40" s="986">
        <f t="shared" si="1"/>
        <v>33735000</v>
      </c>
      <c r="D40" s="987">
        <v>33735000</v>
      </c>
      <c r="E40" s="938">
        <v>33735000</v>
      </c>
      <c r="F40" s="939">
        <v>14810989</v>
      </c>
      <c r="G40" s="988">
        <v>29046778</v>
      </c>
      <c r="H40" s="6"/>
      <c r="I40" s="1084">
        <v>1800000</v>
      </c>
      <c r="J40" s="1085">
        <v>650000</v>
      </c>
      <c r="K40" s="1085">
        <v>21615000</v>
      </c>
      <c r="L40" s="1085"/>
      <c r="M40" s="1085"/>
      <c r="N40" s="1085"/>
      <c r="O40" s="1085">
        <v>4000000</v>
      </c>
      <c r="P40" s="1085"/>
      <c r="Q40" s="1085">
        <v>1900000</v>
      </c>
      <c r="R40" s="1086">
        <v>350000</v>
      </c>
      <c r="S40" s="1085">
        <v>350000</v>
      </c>
      <c r="T40" s="1085"/>
      <c r="U40" s="1086">
        <v>300000</v>
      </c>
      <c r="V40" s="1085">
        <v>1000000</v>
      </c>
      <c r="W40" s="1085"/>
      <c r="X40" s="1086">
        <v>1050000</v>
      </c>
      <c r="Y40" s="1086">
        <v>720000</v>
      </c>
      <c r="Z40" s="1087"/>
      <c r="AA40" s="1104">
        <f t="shared" si="9"/>
        <v>33735000</v>
      </c>
    </row>
    <row r="41" spans="1:27" x14ac:dyDescent="0.25">
      <c r="A41" s="984" t="s">
        <v>405</v>
      </c>
      <c r="B41" s="985" t="s">
        <v>468</v>
      </c>
      <c r="C41" s="986">
        <f t="shared" si="1"/>
        <v>1210000</v>
      </c>
      <c r="D41" s="987">
        <v>1210000</v>
      </c>
      <c r="E41" s="938">
        <v>965130</v>
      </c>
      <c r="F41" s="939">
        <v>437856</v>
      </c>
      <c r="G41" s="988">
        <v>765130</v>
      </c>
      <c r="H41" s="6"/>
      <c r="I41" s="1084">
        <v>600000</v>
      </c>
      <c r="J41" s="1085"/>
      <c r="K41" s="1085"/>
      <c r="L41" s="1085"/>
      <c r="M41" s="1085"/>
      <c r="N41" s="1085"/>
      <c r="O41" s="1085"/>
      <c r="P41" s="1085">
        <v>100000</v>
      </c>
      <c r="Q41" s="1085">
        <v>400000</v>
      </c>
      <c r="R41" s="1086"/>
      <c r="S41" s="1085"/>
      <c r="T41" s="1085"/>
      <c r="U41" s="1086">
        <v>40000</v>
      </c>
      <c r="V41" s="1085">
        <v>70000</v>
      </c>
      <c r="W41" s="1085"/>
      <c r="X41" s="1086"/>
      <c r="Y41" s="1086"/>
      <c r="Z41" s="1087"/>
      <c r="AA41" s="1104">
        <f t="shared" si="9"/>
        <v>1210000</v>
      </c>
    </row>
    <row r="42" spans="1:27" x14ac:dyDescent="0.25">
      <c r="A42" s="984" t="s">
        <v>429</v>
      </c>
      <c r="B42" s="985" t="s">
        <v>247</v>
      </c>
      <c r="C42" s="986">
        <f t="shared" si="1"/>
        <v>0</v>
      </c>
      <c r="D42" s="987"/>
      <c r="E42" s="938"/>
      <c r="F42" s="939"/>
      <c r="G42" s="988"/>
      <c r="H42" s="6"/>
      <c r="I42" s="1084"/>
      <c r="J42" s="1085"/>
      <c r="K42" s="1085"/>
      <c r="L42" s="1085"/>
      <c r="M42" s="1085"/>
      <c r="N42" s="1085"/>
      <c r="O42" s="1085"/>
      <c r="P42" s="1085"/>
      <c r="Q42" s="1085"/>
      <c r="R42" s="1086"/>
      <c r="S42" s="1085"/>
      <c r="T42" s="1085"/>
      <c r="U42" s="1086"/>
      <c r="V42" s="1085"/>
      <c r="W42" s="1085"/>
      <c r="X42" s="1086"/>
      <c r="Y42" s="1086"/>
      <c r="Z42" s="1087"/>
      <c r="AA42" s="1104">
        <f t="shared" si="9"/>
        <v>0</v>
      </c>
    </row>
    <row r="43" spans="1:27" x14ac:dyDescent="0.25">
      <c r="A43" s="984" t="s">
        <v>248</v>
      </c>
      <c r="B43" s="985" t="s">
        <v>414</v>
      </c>
      <c r="C43" s="986">
        <f t="shared" si="1"/>
        <v>3400000</v>
      </c>
      <c r="D43" s="987">
        <v>3400000</v>
      </c>
      <c r="E43" s="938">
        <v>3400000</v>
      </c>
      <c r="F43" s="939">
        <v>1304662</v>
      </c>
      <c r="G43" s="988">
        <v>2690110</v>
      </c>
      <c r="H43" s="6"/>
      <c r="I43" s="1084">
        <v>150000</v>
      </c>
      <c r="J43" s="1085"/>
      <c r="K43" s="1085">
        <v>3000000</v>
      </c>
      <c r="L43" s="1085"/>
      <c r="M43" s="1085"/>
      <c r="N43" s="1085"/>
      <c r="O43" s="1085"/>
      <c r="P43" s="1085"/>
      <c r="Q43" s="1085"/>
      <c r="R43" s="1086">
        <v>150000</v>
      </c>
      <c r="S43" s="1085"/>
      <c r="T43" s="1085"/>
      <c r="U43" s="1086">
        <v>100000</v>
      </c>
      <c r="V43" s="1085"/>
      <c r="W43" s="1085"/>
      <c r="X43" s="1086"/>
      <c r="Y43" s="1086"/>
      <c r="Z43" s="1087"/>
      <c r="AA43" s="1104">
        <f t="shared" si="9"/>
        <v>3400000</v>
      </c>
    </row>
    <row r="44" spans="1:27" x14ac:dyDescent="0.25">
      <c r="A44" s="984" t="s">
        <v>249</v>
      </c>
      <c r="B44" s="985" t="s">
        <v>250</v>
      </c>
      <c r="C44" s="986">
        <f t="shared" si="1"/>
        <v>22600000</v>
      </c>
      <c r="D44" s="987">
        <v>22600000</v>
      </c>
      <c r="E44" s="938">
        <v>21600000</v>
      </c>
      <c r="F44" s="939">
        <v>13554679</v>
      </c>
      <c r="G44" s="988">
        <v>17370315</v>
      </c>
      <c r="H44" s="6"/>
      <c r="I44" s="1084">
        <v>300000</v>
      </c>
      <c r="J44" s="1085">
        <v>300000</v>
      </c>
      <c r="K44" s="1085"/>
      <c r="L44" s="1085"/>
      <c r="M44" s="1085">
        <v>19000000</v>
      </c>
      <c r="N44" s="1085"/>
      <c r="O44" s="1085"/>
      <c r="P44" s="1085"/>
      <c r="Q44" s="1085">
        <v>1500000</v>
      </c>
      <c r="R44" s="1086">
        <v>100000</v>
      </c>
      <c r="S44" s="1085">
        <v>100000</v>
      </c>
      <c r="T44" s="1085"/>
      <c r="U44" s="1086"/>
      <c r="V44" s="1085">
        <v>200000</v>
      </c>
      <c r="W44" s="1085"/>
      <c r="X44" s="1086">
        <v>1000000</v>
      </c>
      <c r="Y44" s="1086">
        <v>100000</v>
      </c>
      <c r="Z44" s="1087"/>
      <c r="AA44" s="1104">
        <f t="shared" si="9"/>
        <v>22600000</v>
      </c>
    </row>
    <row r="45" spans="1:27" x14ac:dyDescent="0.25">
      <c r="A45" s="984" t="s">
        <v>251</v>
      </c>
      <c r="B45" s="985" t="s">
        <v>252</v>
      </c>
      <c r="C45" s="986">
        <f t="shared" si="1"/>
        <v>0</v>
      </c>
      <c r="D45" s="987"/>
      <c r="E45" s="938"/>
      <c r="F45" s="939"/>
      <c r="G45" s="988"/>
      <c r="H45" s="6"/>
      <c r="I45" s="1084"/>
      <c r="J45" s="1085"/>
      <c r="K45" s="1085"/>
      <c r="L45" s="1085"/>
      <c r="M45" s="1085"/>
      <c r="N45" s="1085"/>
      <c r="O45" s="1085"/>
      <c r="P45" s="1085"/>
      <c r="Q45" s="1085"/>
      <c r="R45" s="1086"/>
      <c r="S45" s="1085"/>
      <c r="T45" s="1085"/>
      <c r="U45" s="1086"/>
      <c r="V45" s="1085"/>
      <c r="W45" s="1085"/>
      <c r="X45" s="1086"/>
      <c r="Y45" s="1086"/>
      <c r="Z45" s="1087"/>
      <c r="AA45" s="1104">
        <f t="shared" si="9"/>
        <v>0</v>
      </c>
    </row>
    <row r="46" spans="1:27" x14ac:dyDescent="0.25">
      <c r="A46" s="984" t="s">
        <v>253</v>
      </c>
      <c r="B46" s="985" t="s">
        <v>254</v>
      </c>
      <c r="C46" s="986">
        <f t="shared" si="1"/>
        <v>200000</v>
      </c>
      <c r="D46" s="987">
        <v>200000</v>
      </c>
      <c r="E46" s="938"/>
      <c r="F46" s="939"/>
      <c r="G46" s="988"/>
      <c r="H46" s="6"/>
      <c r="I46" s="1084">
        <v>200000</v>
      </c>
      <c r="J46" s="1085"/>
      <c r="K46" s="1085"/>
      <c r="L46" s="1085"/>
      <c r="M46" s="1085"/>
      <c r="N46" s="1085"/>
      <c r="O46" s="1085"/>
      <c r="P46" s="1085"/>
      <c r="Q46" s="1085"/>
      <c r="R46" s="1086"/>
      <c r="S46" s="1085"/>
      <c r="T46" s="1085"/>
      <c r="U46" s="1086"/>
      <c r="V46" s="1085"/>
      <c r="W46" s="1085"/>
      <c r="X46" s="1086"/>
      <c r="Y46" s="1086"/>
      <c r="Z46" s="1087"/>
      <c r="AA46" s="1104">
        <f t="shared" si="9"/>
        <v>200000</v>
      </c>
    </row>
    <row r="47" spans="1:27" x14ac:dyDescent="0.25">
      <c r="A47" s="984" t="s">
        <v>255</v>
      </c>
      <c r="B47" s="985" t="s">
        <v>256</v>
      </c>
      <c r="C47" s="986">
        <f t="shared" si="1"/>
        <v>88353572</v>
      </c>
      <c r="D47" s="987">
        <v>88353572</v>
      </c>
      <c r="E47" s="938">
        <v>95935442</v>
      </c>
      <c r="F47" s="939">
        <v>37293365</v>
      </c>
      <c r="G47" s="988">
        <v>85368795</v>
      </c>
      <c r="H47" s="6"/>
      <c r="I47" s="1084">
        <v>11000000</v>
      </c>
      <c r="J47" s="1085">
        <v>2264640</v>
      </c>
      <c r="K47" s="1085">
        <v>10163000</v>
      </c>
      <c r="L47" s="1085"/>
      <c r="M47" s="1085">
        <v>10316160</v>
      </c>
      <c r="N47" s="1085">
        <v>10198240</v>
      </c>
      <c r="O47" s="1085">
        <v>10554012</v>
      </c>
      <c r="P47" s="1085">
        <v>8590000</v>
      </c>
      <c r="Q47" s="1085">
        <v>20567520</v>
      </c>
      <c r="R47" s="1086">
        <v>500000</v>
      </c>
      <c r="S47" s="1085">
        <v>600000</v>
      </c>
      <c r="T47" s="1085">
        <v>100000</v>
      </c>
      <c r="U47" s="1086">
        <v>400000</v>
      </c>
      <c r="V47" s="1085">
        <v>1000000</v>
      </c>
      <c r="W47" s="1085"/>
      <c r="X47" s="1086">
        <v>2000000</v>
      </c>
      <c r="Y47" s="1086">
        <v>100000</v>
      </c>
      <c r="Z47" s="1087"/>
      <c r="AA47" s="1104">
        <f t="shared" si="9"/>
        <v>88353572</v>
      </c>
    </row>
    <row r="48" spans="1:27" x14ac:dyDescent="0.25">
      <c r="A48" s="984" t="s">
        <v>255</v>
      </c>
      <c r="B48" s="985" t="s">
        <v>444</v>
      </c>
      <c r="C48" s="986">
        <f t="shared" si="1"/>
        <v>0</v>
      </c>
      <c r="D48" s="987"/>
      <c r="E48" s="938"/>
      <c r="F48" s="939"/>
      <c r="G48" s="988"/>
      <c r="H48" s="6"/>
      <c r="I48" s="1084"/>
      <c r="J48" s="1085"/>
      <c r="K48" s="1085"/>
      <c r="L48" s="1085"/>
      <c r="M48" s="1085"/>
      <c r="N48" s="1085"/>
      <c r="O48" s="1085"/>
      <c r="P48" s="1085"/>
      <c r="Q48" s="1085"/>
      <c r="R48" s="1086"/>
      <c r="S48" s="1085"/>
      <c r="T48" s="1085"/>
      <c r="U48" s="1086"/>
      <c r="V48" s="1085"/>
      <c r="W48" s="1085"/>
      <c r="X48" s="1086"/>
      <c r="Y48" s="1086"/>
      <c r="Z48" s="1087"/>
      <c r="AA48" s="1104">
        <f t="shared" si="9"/>
        <v>0</v>
      </c>
    </row>
    <row r="49" spans="1:27" s="52" customFormat="1" x14ac:dyDescent="0.25">
      <c r="A49" s="989" t="s">
        <v>405</v>
      </c>
      <c r="B49" s="990" t="s">
        <v>408</v>
      </c>
      <c r="C49" s="991">
        <f t="shared" si="1"/>
        <v>149498572</v>
      </c>
      <c r="D49" s="992">
        <f>SUM(D40:D48)</f>
        <v>149498572</v>
      </c>
      <c r="E49" s="940">
        <f>SUM(E40:E48)</f>
        <v>155635572</v>
      </c>
      <c r="F49" s="941">
        <f>SUM(F40:F48)</f>
        <v>67401551</v>
      </c>
      <c r="G49" s="993">
        <f>SUM(G40:G48)</f>
        <v>135241128</v>
      </c>
      <c r="H49" s="51"/>
      <c r="I49" s="1091">
        <f>SUM(I40:I48)</f>
        <v>14050000</v>
      </c>
      <c r="J49" s="1092">
        <f t="shared" ref="J49:Z49" si="11">SUM(J40:J48)</f>
        <v>3214640</v>
      </c>
      <c r="K49" s="1092">
        <f t="shared" si="11"/>
        <v>34778000</v>
      </c>
      <c r="L49" s="1092">
        <f t="shared" si="11"/>
        <v>0</v>
      </c>
      <c r="M49" s="1092">
        <f t="shared" si="11"/>
        <v>29316160</v>
      </c>
      <c r="N49" s="1092">
        <f t="shared" si="11"/>
        <v>10198240</v>
      </c>
      <c r="O49" s="1092">
        <f t="shared" si="11"/>
        <v>14554012</v>
      </c>
      <c r="P49" s="1092">
        <f t="shared" si="11"/>
        <v>8690000</v>
      </c>
      <c r="Q49" s="1092">
        <f t="shared" si="11"/>
        <v>24367520</v>
      </c>
      <c r="R49" s="1092">
        <f t="shared" si="11"/>
        <v>1100000</v>
      </c>
      <c r="S49" s="1092">
        <f t="shared" si="11"/>
        <v>1050000</v>
      </c>
      <c r="T49" s="1092">
        <f t="shared" si="11"/>
        <v>100000</v>
      </c>
      <c r="U49" s="1092">
        <f t="shared" si="11"/>
        <v>840000</v>
      </c>
      <c r="V49" s="1092">
        <f t="shared" si="11"/>
        <v>2270000</v>
      </c>
      <c r="W49" s="1092">
        <f t="shared" si="11"/>
        <v>0</v>
      </c>
      <c r="X49" s="1092">
        <f>SUM(X39:X48)</f>
        <v>4050000</v>
      </c>
      <c r="Y49" s="1092">
        <f t="shared" si="11"/>
        <v>920000</v>
      </c>
      <c r="Z49" s="1094">
        <f t="shared" si="11"/>
        <v>0</v>
      </c>
      <c r="AA49" s="1111">
        <f t="shared" si="9"/>
        <v>149498572</v>
      </c>
    </row>
    <row r="50" spans="1:27" x14ac:dyDescent="0.25">
      <c r="A50" s="984" t="s">
        <v>257</v>
      </c>
      <c r="B50" s="985" t="s">
        <v>258</v>
      </c>
      <c r="C50" s="986">
        <f t="shared" si="1"/>
        <v>20000</v>
      </c>
      <c r="D50" s="987">
        <v>20000</v>
      </c>
      <c r="E50" s="938">
        <v>20000</v>
      </c>
      <c r="F50" s="939"/>
      <c r="G50" s="988"/>
      <c r="H50" s="6"/>
      <c r="I50" s="1084"/>
      <c r="J50" s="1085"/>
      <c r="K50" s="1085"/>
      <c r="L50" s="1085"/>
      <c r="M50" s="1085"/>
      <c r="N50" s="1085"/>
      <c r="O50" s="1085"/>
      <c r="P50" s="1085"/>
      <c r="Q50" s="1085"/>
      <c r="R50" s="1086"/>
      <c r="S50" s="1085"/>
      <c r="T50" s="1085"/>
      <c r="U50" s="1086">
        <v>20000</v>
      </c>
      <c r="V50" s="1085"/>
      <c r="W50" s="1085"/>
      <c r="X50" s="1086"/>
      <c r="Y50" s="1086"/>
      <c r="Z50" s="1087"/>
      <c r="AA50" s="1104">
        <f t="shared" si="9"/>
        <v>20000</v>
      </c>
    </row>
    <row r="51" spans="1:27" x14ac:dyDescent="0.25">
      <c r="A51" s="984" t="s">
        <v>259</v>
      </c>
      <c r="B51" s="985" t="s">
        <v>260</v>
      </c>
      <c r="C51" s="986">
        <f t="shared" si="1"/>
        <v>0</v>
      </c>
      <c r="D51" s="987"/>
      <c r="E51" s="938"/>
      <c r="F51" s="939"/>
      <c r="G51" s="988"/>
      <c r="H51" s="6"/>
      <c r="I51" s="1084"/>
      <c r="J51" s="1085"/>
      <c r="K51" s="1085"/>
      <c r="L51" s="1085"/>
      <c r="M51" s="1085"/>
      <c r="N51" s="1085"/>
      <c r="O51" s="1085"/>
      <c r="P51" s="1085"/>
      <c r="Q51" s="1085"/>
      <c r="R51" s="1086"/>
      <c r="S51" s="1085"/>
      <c r="T51" s="1085"/>
      <c r="U51" s="1086"/>
      <c r="V51" s="1085"/>
      <c r="W51" s="1085"/>
      <c r="X51" s="1086"/>
      <c r="Y51" s="1086"/>
      <c r="Z51" s="1087"/>
      <c r="AA51" s="1104">
        <f t="shared" si="9"/>
        <v>0</v>
      </c>
    </row>
    <row r="52" spans="1:27" x14ac:dyDescent="0.25">
      <c r="A52" s="984" t="s">
        <v>261</v>
      </c>
      <c r="B52" s="985" t="s">
        <v>262</v>
      </c>
      <c r="C52" s="986">
        <f t="shared" si="1"/>
        <v>0</v>
      </c>
      <c r="D52" s="987"/>
      <c r="E52" s="938"/>
      <c r="F52" s="939"/>
      <c r="G52" s="988"/>
      <c r="H52" s="6"/>
      <c r="I52" s="1084"/>
      <c r="J52" s="1085"/>
      <c r="K52" s="1085"/>
      <c r="L52" s="1085"/>
      <c r="M52" s="1085"/>
      <c r="N52" s="1085"/>
      <c r="O52" s="1085"/>
      <c r="P52" s="1085"/>
      <c r="Q52" s="1085"/>
      <c r="R52" s="1086"/>
      <c r="S52" s="1085"/>
      <c r="T52" s="1085"/>
      <c r="U52" s="1086"/>
      <c r="V52" s="1085"/>
      <c r="W52" s="1085"/>
      <c r="X52" s="1086"/>
      <c r="Y52" s="1086"/>
      <c r="Z52" s="1087"/>
      <c r="AA52" s="1104">
        <f t="shared" si="9"/>
        <v>0</v>
      </c>
    </row>
    <row r="53" spans="1:27" s="52" customFormat="1" x14ac:dyDescent="0.25">
      <c r="A53" s="989" t="s">
        <v>263</v>
      </c>
      <c r="B53" s="990" t="s">
        <v>409</v>
      </c>
      <c r="C53" s="991">
        <f t="shared" si="1"/>
        <v>20000</v>
      </c>
      <c r="D53" s="992">
        <f>SUM(D50:D52)</f>
        <v>20000</v>
      </c>
      <c r="E53" s="940">
        <f>SUM(E50:E52)</f>
        <v>20000</v>
      </c>
      <c r="F53" s="941">
        <f>SUM(F50:F52)</f>
        <v>0</v>
      </c>
      <c r="G53" s="993">
        <f>SUM(G50:G52)</f>
        <v>0</v>
      </c>
      <c r="H53" s="51"/>
      <c r="I53" s="1091">
        <f>SUM(I50:I52)</f>
        <v>0</v>
      </c>
      <c r="J53" s="1092">
        <f t="shared" ref="J53:Z53" si="12">SUM(J50:J52)</f>
        <v>0</v>
      </c>
      <c r="K53" s="1092">
        <f t="shared" si="12"/>
        <v>0</v>
      </c>
      <c r="L53" s="1092">
        <f t="shared" si="12"/>
        <v>0</v>
      </c>
      <c r="M53" s="1092">
        <f t="shared" si="12"/>
        <v>0</v>
      </c>
      <c r="N53" s="1092">
        <f t="shared" si="12"/>
        <v>0</v>
      </c>
      <c r="O53" s="1092">
        <f t="shared" si="12"/>
        <v>0</v>
      </c>
      <c r="P53" s="1092">
        <f t="shared" si="12"/>
        <v>0</v>
      </c>
      <c r="Q53" s="1092">
        <f t="shared" si="12"/>
        <v>0</v>
      </c>
      <c r="R53" s="1092">
        <f t="shared" si="12"/>
        <v>0</v>
      </c>
      <c r="S53" s="1092">
        <f t="shared" si="12"/>
        <v>0</v>
      </c>
      <c r="T53" s="1092">
        <f t="shared" si="12"/>
        <v>0</v>
      </c>
      <c r="U53" s="1092">
        <f t="shared" si="12"/>
        <v>20000</v>
      </c>
      <c r="V53" s="1092">
        <f t="shared" si="12"/>
        <v>0</v>
      </c>
      <c r="W53" s="1092">
        <f t="shared" si="12"/>
        <v>0</v>
      </c>
      <c r="X53" s="1092">
        <f t="shared" si="12"/>
        <v>0</v>
      </c>
      <c r="Y53" s="1092">
        <f t="shared" si="12"/>
        <v>0</v>
      </c>
      <c r="Z53" s="1094">
        <f t="shared" si="12"/>
        <v>0</v>
      </c>
      <c r="AA53" s="1111">
        <f t="shared" si="9"/>
        <v>20000</v>
      </c>
    </row>
    <row r="54" spans="1:27" x14ac:dyDescent="0.25">
      <c r="A54" s="984" t="s">
        <v>264</v>
      </c>
      <c r="B54" s="985" t="s">
        <v>265</v>
      </c>
      <c r="C54" s="986">
        <f t="shared" si="1"/>
        <v>41918145</v>
      </c>
      <c r="D54" s="987">
        <v>41918145</v>
      </c>
      <c r="E54" s="938">
        <v>41918145</v>
      </c>
      <c r="F54" s="939">
        <v>17734039</v>
      </c>
      <c r="G54" s="988">
        <v>36274682</v>
      </c>
      <c r="H54" s="6"/>
      <c r="I54" s="1084">
        <v>3875000</v>
      </c>
      <c r="J54" s="1085">
        <v>867950</v>
      </c>
      <c r="K54" s="1085">
        <v>9390050</v>
      </c>
      <c r="L54" s="1085"/>
      <c r="M54" s="1085">
        <v>8590363</v>
      </c>
      <c r="N54" s="1085">
        <v>2753525</v>
      </c>
      <c r="O54" s="1085">
        <v>3929583</v>
      </c>
      <c r="P54" s="1085">
        <v>2510000</v>
      </c>
      <c r="Q54" s="1085">
        <v>6363230</v>
      </c>
      <c r="R54" s="1086">
        <v>297000</v>
      </c>
      <c r="S54" s="1085">
        <v>781650</v>
      </c>
      <c r="T54" s="1085"/>
      <c r="U54" s="1086">
        <v>315900</v>
      </c>
      <c r="V54" s="1085">
        <v>823500</v>
      </c>
      <c r="W54" s="1085"/>
      <c r="X54" s="1086">
        <v>1093500</v>
      </c>
      <c r="Y54" s="1086">
        <v>326894</v>
      </c>
      <c r="Z54" s="1087"/>
      <c r="AA54" s="1104">
        <f t="shared" si="9"/>
        <v>41918145</v>
      </c>
    </row>
    <row r="55" spans="1:27" x14ac:dyDescent="0.25">
      <c r="A55" s="984" t="s">
        <v>266</v>
      </c>
      <c r="B55" s="985" t="s">
        <v>267</v>
      </c>
      <c r="C55" s="986">
        <f t="shared" si="1"/>
        <v>17000000</v>
      </c>
      <c r="D55" s="987">
        <v>17000000</v>
      </c>
      <c r="E55" s="938">
        <v>64081279</v>
      </c>
      <c r="F55" s="939">
        <v>11070000</v>
      </c>
      <c r="G55" s="988">
        <v>63785000</v>
      </c>
      <c r="H55" s="6"/>
      <c r="I55" s="1084">
        <v>17000000</v>
      </c>
      <c r="J55" s="1085"/>
      <c r="K55" s="1085"/>
      <c r="L55" s="1085"/>
      <c r="M55" s="1085"/>
      <c r="N55" s="1085"/>
      <c r="O55" s="1085"/>
      <c r="P55" s="1085"/>
      <c r="Q55" s="1085"/>
      <c r="R55" s="1086"/>
      <c r="S55" s="1085"/>
      <c r="T55" s="1085"/>
      <c r="U55" s="1086"/>
      <c r="V55" s="1085"/>
      <c r="W55" s="1085"/>
      <c r="X55" s="1086"/>
      <c r="Y55" s="1086"/>
      <c r="Z55" s="1087"/>
      <c r="AA55" s="1104">
        <f t="shared" si="9"/>
        <v>17000000</v>
      </c>
    </row>
    <row r="56" spans="1:27" x14ac:dyDescent="0.25">
      <c r="A56" s="984" t="s">
        <v>268</v>
      </c>
      <c r="B56" s="985" t="s">
        <v>269</v>
      </c>
      <c r="C56" s="986">
        <f t="shared" si="1"/>
        <v>160000</v>
      </c>
      <c r="D56" s="987">
        <v>160000</v>
      </c>
      <c r="E56" s="938">
        <v>2238800</v>
      </c>
      <c r="F56" s="939"/>
      <c r="G56" s="988">
        <v>2234418</v>
      </c>
      <c r="H56" s="6"/>
      <c r="I56" s="1084"/>
      <c r="J56" s="1085"/>
      <c r="K56" s="1085"/>
      <c r="L56" s="1085"/>
      <c r="M56" s="1085"/>
      <c r="N56" s="1085"/>
      <c r="O56" s="1085"/>
      <c r="P56" s="1085"/>
      <c r="Q56" s="1085"/>
      <c r="R56" s="1086"/>
      <c r="S56" s="1085">
        <v>160000</v>
      </c>
      <c r="T56" s="1085"/>
      <c r="U56" s="1086"/>
      <c r="V56" s="1085"/>
      <c r="W56" s="1085"/>
      <c r="X56" s="1086"/>
      <c r="Y56" s="1086"/>
      <c r="Z56" s="1087"/>
      <c r="AA56" s="1104">
        <f t="shared" si="9"/>
        <v>160000</v>
      </c>
    </row>
    <row r="57" spans="1:27" x14ac:dyDescent="0.25">
      <c r="A57" s="984" t="s">
        <v>270</v>
      </c>
      <c r="B57" s="985" t="s">
        <v>326</v>
      </c>
      <c r="C57" s="986">
        <f t="shared" si="1"/>
        <v>0</v>
      </c>
      <c r="D57" s="987"/>
      <c r="E57" s="938"/>
      <c r="F57" s="939"/>
      <c r="G57" s="988"/>
      <c r="H57" s="6"/>
      <c r="I57" s="1084"/>
      <c r="J57" s="1085"/>
      <c r="K57" s="1085"/>
      <c r="L57" s="1085"/>
      <c r="M57" s="1085"/>
      <c r="N57" s="1085"/>
      <c r="O57" s="1085"/>
      <c r="P57" s="1085"/>
      <c r="Q57" s="1085"/>
      <c r="R57" s="1086"/>
      <c r="S57" s="1085"/>
      <c r="T57" s="1085"/>
      <c r="U57" s="1086"/>
      <c r="V57" s="1085"/>
      <c r="W57" s="1085"/>
      <c r="X57" s="1086"/>
      <c r="Y57" s="1086"/>
      <c r="Z57" s="1087"/>
      <c r="AA57" s="1104">
        <f t="shared" si="9"/>
        <v>0</v>
      </c>
    </row>
    <row r="58" spans="1:27" x14ac:dyDescent="0.25">
      <c r="A58" s="984" t="s">
        <v>272</v>
      </c>
      <c r="B58" s="985" t="s">
        <v>273</v>
      </c>
      <c r="C58" s="986">
        <f t="shared" si="1"/>
        <v>300000</v>
      </c>
      <c r="D58" s="987">
        <v>300000</v>
      </c>
      <c r="E58" s="938">
        <v>1000000</v>
      </c>
      <c r="F58" s="939">
        <v>473</v>
      </c>
      <c r="G58" s="988">
        <v>702388</v>
      </c>
      <c r="H58" s="6"/>
      <c r="I58" s="1084">
        <v>150000</v>
      </c>
      <c r="J58" s="1085"/>
      <c r="K58" s="1085"/>
      <c r="L58" s="1085"/>
      <c r="M58" s="1085"/>
      <c r="N58" s="1085"/>
      <c r="O58" s="1085"/>
      <c r="P58" s="1085"/>
      <c r="Q58" s="1085"/>
      <c r="R58" s="1086"/>
      <c r="S58" s="1085">
        <v>150000</v>
      </c>
      <c r="T58" s="1085"/>
      <c r="U58" s="1086"/>
      <c r="V58" s="1085"/>
      <c r="W58" s="1085"/>
      <c r="X58" s="1086"/>
      <c r="Y58" s="1086"/>
      <c r="Z58" s="1087"/>
      <c r="AA58" s="1104">
        <f t="shared" si="9"/>
        <v>300000</v>
      </c>
    </row>
    <row r="59" spans="1:27" s="52" customFormat="1" x14ac:dyDescent="0.25">
      <c r="A59" s="989" t="s">
        <v>274</v>
      </c>
      <c r="B59" s="990" t="s">
        <v>410</v>
      </c>
      <c r="C59" s="991">
        <f t="shared" si="1"/>
        <v>59378145</v>
      </c>
      <c r="D59" s="992">
        <f>SUM(D54:D58)</f>
        <v>59378145</v>
      </c>
      <c r="E59" s="940">
        <f>SUM(E54:E58)</f>
        <v>109238224</v>
      </c>
      <c r="F59" s="941">
        <f>SUM(F54:F58)</f>
        <v>28804512</v>
      </c>
      <c r="G59" s="993">
        <f>SUM(G54:G58)</f>
        <v>102996488</v>
      </c>
      <c r="H59" s="51"/>
      <c r="I59" s="1091">
        <f>SUM(I54:I58)</f>
        <v>21025000</v>
      </c>
      <c r="J59" s="1092">
        <f t="shared" ref="J59:Z59" si="13">SUM(J54:J58)</f>
        <v>867950</v>
      </c>
      <c r="K59" s="1092">
        <f t="shared" si="13"/>
        <v>9390050</v>
      </c>
      <c r="L59" s="1092">
        <f t="shared" si="13"/>
        <v>0</v>
      </c>
      <c r="M59" s="1092">
        <f t="shared" si="13"/>
        <v>8590363</v>
      </c>
      <c r="N59" s="1092">
        <f t="shared" si="13"/>
        <v>2753525</v>
      </c>
      <c r="O59" s="1092">
        <f t="shared" si="13"/>
        <v>3929583</v>
      </c>
      <c r="P59" s="1092">
        <f t="shared" si="13"/>
        <v>2510000</v>
      </c>
      <c r="Q59" s="1092">
        <f t="shared" si="13"/>
        <v>6363230</v>
      </c>
      <c r="R59" s="1092">
        <f t="shared" si="13"/>
        <v>297000</v>
      </c>
      <c r="S59" s="1092">
        <f t="shared" si="13"/>
        <v>1091650</v>
      </c>
      <c r="T59" s="1092">
        <f t="shared" si="13"/>
        <v>0</v>
      </c>
      <c r="U59" s="1092">
        <f t="shared" si="13"/>
        <v>315900</v>
      </c>
      <c r="V59" s="1092">
        <f t="shared" si="13"/>
        <v>823500</v>
      </c>
      <c r="W59" s="1092">
        <f t="shared" si="13"/>
        <v>0</v>
      </c>
      <c r="X59" s="1092">
        <f t="shared" si="13"/>
        <v>1093500</v>
      </c>
      <c r="Y59" s="1092">
        <f t="shared" si="13"/>
        <v>326894</v>
      </c>
      <c r="Z59" s="1094">
        <f t="shared" si="13"/>
        <v>0</v>
      </c>
      <c r="AA59" s="1111">
        <f t="shared" si="9"/>
        <v>59378145</v>
      </c>
    </row>
    <row r="60" spans="1:27" s="13" customFormat="1" x14ac:dyDescent="0.25">
      <c r="A60" s="994" t="s">
        <v>13</v>
      </c>
      <c r="B60" s="995" t="s">
        <v>275</v>
      </c>
      <c r="C60" s="996">
        <f>AA60</f>
        <v>218945437</v>
      </c>
      <c r="D60" s="997">
        <f>SUM(D35,D39,D49,D53,D59)</f>
        <v>218945437</v>
      </c>
      <c r="E60" s="942">
        <f>SUM(E35,E39,E49,E53,E59)</f>
        <v>277742516</v>
      </c>
      <c r="F60" s="943">
        <f>SUM(F35,F39,F49,F53,F59)</f>
        <v>101159661</v>
      </c>
      <c r="G60" s="998">
        <f>SUM(G35,G39,G49,G53,G59)</f>
        <v>249802162</v>
      </c>
      <c r="H60" s="6"/>
      <c r="I60" s="1097">
        <f>SUM(I35,I39,I49,I53,I59)</f>
        <v>39523000</v>
      </c>
      <c r="J60" s="1098">
        <f t="shared" ref="J60:Z60" si="14">SUM(J35,J39,J49,J53,J59)</f>
        <v>4082590</v>
      </c>
      <c r="K60" s="1098">
        <f t="shared" si="14"/>
        <v>44168050</v>
      </c>
      <c r="L60" s="1098">
        <f t="shared" si="14"/>
        <v>0</v>
      </c>
      <c r="M60" s="1098">
        <f t="shared" si="14"/>
        <v>37906523</v>
      </c>
      <c r="N60" s="1098">
        <f t="shared" si="14"/>
        <v>12951765</v>
      </c>
      <c r="O60" s="1098">
        <f t="shared" si="14"/>
        <v>18483595</v>
      </c>
      <c r="P60" s="1098">
        <f t="shared" si="14"/>
        <v>12000000</v>
      </c>
      <c r="Q60" s="1098">
        <f t="shared" si="14"/>
        <v>32090750</v>
      </c>
      <c r="R60" s="1099">
        <f t="shared" si="14"/>
        <v>1547000</v>
      </c>
      <c r="S60" s="1098">
        <f t="shared" si="14"/>
        <v>3641650</v>
      </c>
      <c r="T60" s="1098">
        <f t="shared" si="14"/>
        <v>100000</v>
      </c>
      <c r="U60" s="1099">
        <f t="shared" si="14"/>
        <v>1875900</v>
      </c>
      <c r="V60" s="1098">
        <f t="shared" si="14"/>
        <v>3893500</v>
      </c>
      <c r="W60" s="1098">
        <f t="shared" si="14"/>
        <v>0</v>
      </c>
      <c r="X60" s="1099">
        <f>SUM(X35,X49,X53,X59)</f>
        <v>5143500</v>
      </c>
      <c r="Y60" s="1099">
        <f t="shared" si="14"/>
        <v>1537614</v>
      </c>
      <c r="Z60" s="1100">
        <f t="shared" si="14"/>
        <v>0</v>
      </c>
      <c r="AA60" s="1112">
        <f t="shared" si="9"/>
        <v>218945437</v>
      </c>
    </row>
    <row r="61" spans="1:27" s="13" customFormat="1" x14ac:dyDescent="0.25">
      <c r="A61" s="1009" t="s">
        <v>17</v>
      </c>
      <c r="B61" s="995" t="s">
        <v>276</v>
      </c>
      <c r="C61" s="996">
        <f t="shared" si="1"/>
        <v>10175000</v>
      </c>
      <c r="D61" s="1010">
        <f>Szoc.jutt.!D10</f>
        <v>10175000</v>
      </c>
      <c r="E61" s="950">
        <v>10175000</v>
      </c>
      <c r="F61" s="951">
        <f>Szoc.jutt.!F10</f>
        <v>2848085</v>
      </c>
      <c r="G61" s="1011">
        <v>8153398</v>
      </c>
      <c r="H61" s="9"/>
      <c r="I61" s="1113"/>
      <c r="J61" s="1114"/>
      <c r="K61" s="1114"/>
      <c r="L61" s="1114"/>
      <c r="M61" s="1114"/>
      <c r="N61" s="1114"/>
      <c r="O61" s="1114"/>
      <c r="P61" s="1114"/>
      <c r="Q61" s="1114"/>
      <c r="R61" s="1115"/>
      <c r="S61" s="1114"/>
      <c r="T61" s="1114"/>
      <c r="U61" s="1115"/>
      <c r="V61" s="1114"/>
      <c r="W61" s="1114"/>
      <c r="X61" s="1115"/>
      <c r="Y61" s="1115"/>
      <c r="Z61" s="1116">
        <v>10175000</v>
      </c>
      <c r="AA61" s="1112">
        <f t="shared" si="9"/>
        <v>10175000</v>
      </c>
    </row>
    <row r="62" spans="1:27" x14ac:dyDescent="0.25">
      <c r="A62" s="1012" t="s">
        <v>21</v>
      </c>
      <c r="B62" s="985" t="s">
        <v>22</v>
      </c>
      <c r="C62" s="986">
        <f t="shared" si="1"/>
        <v>41116896</v>
      </c>
      <c r="D62" s="1013">
        <f>Pénze.átadás!D7</f>
        <v>41116896</v>
      </c>
      <c r="E62" s="952">
        <v>41116896</v>
      </c>
      <c r="F62" s="953">
        <f>Pénze.átadás!F7</f>
        <v>0</v>
      </c>
      <c r="G62" s="1014">
        <v>10396614</v>
      </c>
      <c r="H62" s="9"/>
      <c r="I62" s="1084">
        <v>33916896</v>
      </c>
      <c r="J62" s="1085"/>
      <c r="K62" s="1085"/>
      <c r="L62" s="1085"/>
      <c r="M62" s="1085"/>
      <c r="N62" s="1085"/>
      <c r="O62" s="1085"/>
      <c r="P62" s="1085"/>
      <c r="Q62" s="1085"/>
      <c r="R62" s="1086"/>
      <c r="S62" s="1085"/>
      <c r="T62" s="1085"/>
      <c r="U62" s="1086"/>
      <c r="V62" s="1085"/>
      <c r="W62" s="1085"/>
      <c r="X62" s="1086"/>
      <c r="Y62" s="1086">
        <v>7200000</v>
      </c>
      <c r="Z62" s="1087"/>
      <c r="AA62" s="1104">
        <f t="shared" si="9"/>
        <v>41116896</v>
      </c>
    </row>
    <row r="63" spans="1:27" x14ac:dyDescent="0.25">
      <c r="A63" s="1012" t="s">
        <v>627</v>
      </c>
      <c r="B63" s="985" t="s">
        <v>626</v>
      </c>
      <c r="C63" s="986"/>
      <c r="D63" s="1013">
        <v>429066</v>
      </c>
      <c r="E63" s="952">
        <v>429066</v>
      </c>
      <c r="F63" s="953">
        <v>252009</v>
      </c>
      <c r="G63" s="1014">
        <v>252009</v>
      </c>
      <c r="H63" s="9"/>
      <c r="I63" s="1084">
        <v>412650</v>
      </c>
      <c r="J63" s="1085"/>
      <c r="K63" s="1085"/>
      <c r="L63" s="1085"/>
      <c r="M63" s="1085"/>
      <c r="N63" s="1085"/>
      <c r="O63" s="1085"/>
      <c r="P63" s="1085"/>
      <c r="Q63" s="1085"/>
      <c r="R63" s="1086"/>
      <c r="S63" s="1085"/>
      <c r="T63" s="1085"/>
      <c r="U63" s="1086"/>
      <c r="V63" s="1085"/>
      <c r="W63" s="1085"/>
      <c r="X63" s="1086"/>
      <c r="Y63" s="1086"/>
      <c r="Z63" s="1087"/>
      <c r="AA63" s="1104">
        <f t="shared" si="9"/>
        <v>412650</v>
      </c>
    </row>
    <row r="64" spans="1:27" x14ac:dyDescent="0.25">
      <c r="A64" s="1012" t="s">
        <v>55</v>
      </c>
      <c r="B64" s="985" t="s">
        <v>28</v>
      </c>
      <c r="C64" s="986">
        <f t="shared" si="1"/>
        <v>17679496</v>
      </c>
      <c r="D64" s="1013">
        <f>Pénze.átadás!D14</f>
        <v>17679496</v>
      </c>
      <c r="E64" s="952">
        <v>20189496</v>
      </c>
      <c r="F64" s="953">
        <v>5452060</v>
      </c>
      <c r="G64" s="1014">
        <v>17788968</v>
      </c>
      <c r="H64" s="9"/>
      <c r="I64" s="1084"/>
      <c r="J64" s="1085"/>
      <c r="K64" s="1085"/>
      <c r="L64" s="1085"/>
      <c r="M64" s="1085"/>
      <c r="N64" s="1085"/>
      <c r="O64" s="1085"/>
      <c r="P64" s="1085"/>
      <c r="Q64" s="1085"/>
      <c r="R64" s="1086">
        <v>1079496</v>
      </c>
      <c r="S64" s="1085"/>
      <c r="T64" s="1085"/>
      <c r="U64" s="1086"/>
      <c r="V64" s="1085"/>
      <c r="W64" s="1085">
        <v>16600000</v>
      </c>
      <c r="X64" s="1086"/>
      <c r="Y64" s="1085"/>
      <c r="Z64" s="1087"/>
      <c r="AA64" s="1104">
        <f t="shared" si="9"/>
        <v>17679496</v>
      </c>
    </row>
    <row r="65" spans="1:27" x14ac:dyDescent="0.25">
      <c r="A65" s="1012" t="s">
        <v>445</v>
      </c>
      <c r="B65" s="985" t="s">
        <v>278</v>
      </c>
      <c r="C65" s="986">
        <f t="shared" si="1"/>
        <v>112711915</v>
      </c>
      <c r="D65" s="1013">
        <v>100988747</v>
      </c>
      <c r="E65" s="952">
        <v>106371280</v>
      </c>
      <c r="F65" s="953"/>
      <c r="G65" s="1014">
        <f>Pénze.átadás!G15</f>
        <v>0</v>
      </c>
      <c r="H65" s="9"/>
      <c r="I65" s="1084">
        <v>112711915</v>
      </c>
      <c r="J65" s="1085"/>
      <c r="K65" s="1085"/>
      <c r="L65" s="1085"/>
      <c r="M65" s="1085"/>
      <c r="N65" s="1085"/>
      <c r="O65" s="1085"/>
      <c r="P65" s="1085"/>
      <c r="Q65" s="1085"/>
      <c r="R65" s="1086"/>
      <c r="S65" s="1085"/>
      <c r="T65" s="1085"/>
      <c r="U65" s="1086"/>
      <c r="V65" s="1085"/>
      <c r="W65" s="1085"/>
      <c r="X65" s="1086"/>
      <c r="Y65" s="1085"/>
      <c r="Z65" s="1087"/>
      <c r="AA65" s="1104">
        <f t="shared" si="9"/>
        <v>112711915</v>
      </c>
    </row>
    <row r="66" spans="1:27" s="13" customFormat="1" x14ac:dyDescent="0.25">
      <c r="A66" s="994" t="s">
        <v>30</v>
      </c>
      <c r="B66" s="995" t="s">
        <v>176</v>
      </c>
      <c r="C66" s="996">
        <f t="shared" si="1"/>
        <v>171920957</v>
      </c>
      <c r="D66" s="1010">
        <f>SUM(D62:D65)</f>
        <v>160214205</v>
      </c>
      <c r="E66" s="950">
        <f>SUM(E62:E65)</f>
        <v>168106738</v>
      </c>
      <c r="F66" s="951">
        <f>SUM(F62:F65)</f>
        <v>5704069</v>
      </c>
      <c r="G66" s="1011">
        <f>SUM(G62:G65)</f>
        <v>28437591</v>
      </c>
      <c r="H66" s="9"/>
      <c r="I66" s="1113">
        <f>SUM(I62:I65)</f>
        <v>147041461</v>
      </c>
      <c r="J66" s="1114">
        <f t="shared" ref="J66:Z66" si="15">SUM(J62:J65)</f>
        <v>0</v>
      </c>
      <c r="K66" s="1114">
        <f t="shared" si="15"/>
        <v>0</v>
      </c>
      <c r="L66" s="1114">
        <f t="shared" si="15"/>
        <v>0</v>
      </c>
      <c r="M66" s="1114">
        <f t="shared" si="15"/>
        <v>0</v>
      </c>
      <c r="N66" s="1114">
        <f t="shared" si="15"/>
        <v>0</v>
      </c>
      <c r="O66" s="1114">
        <f t="shared" si="15"/>
        <v>0</v>
      </c>
      <c r="P66" s="1114">
        <f t="shared" si="15"/>
        <v>0</v>
      </c>
      <c r="Q66" s="1114">
        <f t="shared" si="15"/>
        <v>0</v>
      </c>
      <c r="R66" s="1115">
        <f t="shared" si="15"/>
        <v>1079496</v>
      </c>
      <c r="S66" s="1114">
        <f t="shared" si="15"/>
        <v>0</v>
      </c>
      <c r="T66" s="1114">
        <f t="shared" si="15"/>
        <v>0</v>
      </c>
      <c r="U66" s="1115">
        <f t="shared" si="15"/>
        <v>0</v>
      </c>
      <c r="V66" s="1114">
        <f t="shared" si="15"/>
        <v>0</v>
      </c>
      <c r="W66" s="1114">
        <f t="shared" si="15"/>
        <v>16600000</v>
      </c>
      <c r="X66" s="1115">
        <f t="shared" si="15"/>
        <v>0</v>
      </c>
      <c r="Y66" s="1114">
        <f t="shared" si="15"/>
        <v>7200000</v>
      </c>
      <c r="Z66" s="1116">
        <f t="shared" si="15"/>
        <v>0</v>
      </c>
      <c r="AA66" s="1112">
        <f t="shared" si="9"/>
        <v>171920957</v>
      </c>
    </row>
    <row r="67" spans="1:27" s="13" customFormat="1" x14ac:dyDescent="0.25">
      <c r="A67" s="994" t="s">
        <v>33</v>
      </c>
      <c r="B67" s="995" t="s">
        <v>279</v>
      </c>
      <c r="C67" s="996" t="e">
        <f t="shared" si="1"/>
        <v>#REF!</v>
      </c>
      <c r="D67" s="1010">
        <v>328268943</v>
      </c>
      <c r="E67" s="950">
        <v>376950275</v>
      </c>
      <c r="F67" s="951">
        <v>38183820</v>
      </c>
      <c r="G67" s="1011">
        <v>311555288</v>
      </c>
      <c r="H67" s="9"/>
      <c r="I67" s="1113"/>
      <c r="J67" s="1114">
        <f>SUM('Ber.-felú.'!H35)</f>
        <v>0</v>
      </c>
      <c r="K67" s="1114" t="e">
        <f>'Ber.-felú.'!#REF!</f>
        <v>#REF!</v>
      </c>
      <c r="L67" s="1114">
        <f>SUM('Ber.-felú.'!D35)</f>
        <v>0</v>
      </c>
      <c r="M67" s="1114">
        <f>SUM('Ber.-felú.'!D35)</f>
        <v>0</v>
      </c>
      <c r="N67" s="1114">
        <f>SUM('Ber.-felú.'!E35)</f>
        <v>0</v>
      </c>
      <c r="O67" s="1114">
        <f>SUM('Ber.-felú.'!G35)</f>
        <v>0</v>
      </c>
      <c r="P67" s="1114">
        <f>SUM('Ber.-felú.'!F35)</f>
        <v>0</v>
      </c>
      <c r="Q67" s="1114"/>
      <c r="R67" s="1115">
        <f>SUM('Ber.-felú.'!J35)</f>
        <v>0</v>
      </c>
      <c r="S67" s="1114">
        <f>SUM('Ber.-felú.'!B35)</f>
        <v>0</v>
      </c>
      <c r="T67" s="1114">
        <f>SUM('Ber.-felú.'!B35)</f>
        <v>0</v>
      </c>
      <c r="U67" s="1115">
        <f>SUM('Ber.-felú.'!K35)</f>
        <v>0</v>
      </c>
      <c r="V67" s="1114">
        <f>SUM('Ber.-felú.'!F35)</f>
        <v>0</v>
      </c>
      <c r="W67" s="1114">
        <f>SUM('Ber.-felú.'!H35)</f>
        <v>0</v>
      </c>
      <c r="X67" s="1115">
        <f>SUM('Ber.-felú.'!B35)</f>
        <v>0</v>
      </c>
      <c r="Y67" s="1114">
        <f>SUM('Ber.-felú.'!H35)</f>
        <v>0</v>
      </c>
      <c r="Z67" s="1116">
        <f>SUM('Ber.-felú.'!C35)</f>
        <v>0</v>
      </c>
      <c r="AA67" s="1112" t="e">
        <f t="shared" si="9"/>
        <v>#REF!</v>
      </c>
    </row>
    <row r="68" spans="1:27" s="13" customFormat="1" x14ac:dyDescent="0.25">
      <c r="A68" s="994" t="s">
        <v>37</v>
      </c>
      <c r="B68" s="995" t="s">
        <v>280</v>
      </c>
      <c r="C68" s="996" t="e">
        <f t="shared" si="1"/>
        <v>#REF!</v>
      </c>
      <c r="D68" s="1010">
        <v>56647343</v>
      </c>
      <c r="E68" s="950">
        <v>56647343</v>
      </c>
      <c r="F68" s="951">
        <v>11567541</v>
      </c>
      <c r="G68" s="1011">
        <v>12893136</v>
      </c>
      <c r="H68" s="9"/>
      <c r="I68" s="1113">
        <v>0</v>
      </c>
      <c r="J68" s="1114"/>
      <c r="K68" s="1114" t="e">
        <f>'Ber.-felú.'!#REF!</f>
        <v>#REF!</v>
      </c>
      <c r="L68" s="1114">
        <v>0</v>
      </c>
      <c r="M68" s="1114">
        <v>0</v>
      </c>
      <c r="N68" s="1114"/>
      <c r="O68" s="1114"/>
      <c r="P68" s="1114">
        <v>0</v>
      </c>
      <c r="Q68" s="1114"/>
      <c r="R68" s="1115"/>
      <c r="S68" s="1114"/>
      <c r="T68" s="1114">
        <v>0</v>
      </c>
      <c r="U68" s="1115"/>
      <c r="V68" s="1114"/>
      <c r="W68" s="1114"/>
      <c r="X68" s="1115"/>
      <c r="Y68" s="1114"/>
      <c r="Z68" s="1116"/>
      <c r="AA68" s="1112" t="e">
        <f t="shared" ref="AA68:AA77" si="16">SUM(I68:Z68)</f>
        <v>#REF!</v>
      </c>
    </row>
    <row r="69" spans="1:27" x14ac:dyDescent="0.25">
      <c r="A69" s="984" t="s">
        <v>40</v>
      </c>
      <c r="B69" s="985" t="s">
        <v>41</v>
      </c>
      <c r="C69" s="986">
        <v>412650</v>
      </c>
      <c r="D69" s="1013">
        <v>11820425</v>
      </c>
      <c r="E69" s="952">
        <v>12720425</v>
      </c>
      <c r="F69" s="953">
        <v>11820425</v>
      </c>
      <c r="G69" s="1014">
        <v>12720425</v>
      </c>
      <c r="H69" s="10"/>
      <c r="I69" s="1084"/>
      <c r="J69" s="1085"/>
      <c r="K69" s="1085"/>
      <c r="L69" s="1085"/>
      <c r="M69" s="1085"/>
      <c r="N69" s="1085"/>
      <c r="O69" s="1085"/>
      <c r="P69" s="1085"/>
      <c r="Q69" s="1085"/>
      <c r="R69" s="1086"/>
      <c r="S69" s="1085"/>
      <c r="T69" s="1085"/>
      <c r="U69" s="1086"/>
      <c r="V69" s="1085"/>
      <c r="W69" s="1085"/>
      <c r="X69" s="1086"/>
      <c r="Y69" s="1085"/>
      <c r="Z69" s="1087"/>
      <c r="AA69" s="1104">
        <f t="shared" si="16"/>
        <v>0</v>
      </c>
    </row>
    <row r="70" spans="1:27" x14ac:dyDescent="0.25">
      <c r="A70" s="984" t="s">
        <v>43</v>
      </c>
      <c r="B70" s="985" t="s">
        <v>44</v>
      </c>
      <c r="C70" s="986">
        <f t="shared" ref="C70:C74" si="17">AA70</f>
        <v>0</v>
      </c>
      <c r="D70" s="1013"/>
      <c r="E70" s="952"/>
      <c r="F70" s="953"/>
      <c r="G70" s="1014"/>
      <c r="H70" s="10"/>
      <c r="I70" s="1084"/>
      <c r="J70" s="1085"/>
      <c r="K70" s="1085"/>
      <c r="L70" s="1085"/>
      <c r="M70" s="1085"/>
      <c r="N70" s="1085"/>
      <c r="O70" s="1085"/>
      <c r="P70" s="1085"/>
      <c r="Q70" s="1085"/>
      <c r="R70" s="1086"/>
      <c r="S70" s="1085"/>
      <c r="T70" s="1085"/>
      <c r="U70" s="1086"/>
      <c r="V70" s="1085"/>
      <c r="W70" s="1085"/>
      <c r="X70" s="1086"/>
      <c r="Y70" s="1085"/>
      <c r="Z70" s="1087"/>
      <c r="AA70" s="1104">
        <f t="shared" si="16"/>
        <v>0</v>
      </c>
    </row>
    <row r="71" spans="1:27" x14ac:dyDescent="0.25">
      <c r="A71" s="984" t="s">
        <v>47</v>
      </c>
      <c r="B71" s="985" t="s">
        <v>334</v>
      </c>
      <c r="C71" s="986">
        <f t="shared" si="17"/>
        <v>0</v>
      </c>
      <c r="D71" s="1013"/>
      <c r="E71" s="952"/>
      <c r="F71" s="953"/>
      <c r="G71" s="1014"/>
      <c r="H71" s="10"/>
      <c r="I71" s="1084"/>
      <c r="J71" s="1085"/>
      <c r="K71" s="1085"/>
      <c r="L71" s="1085"/>
      <c r="M71" s="1085"/>
      <c r="N71" s="1085"/>
      <c r="O71" s="1085"/>
      <c r="P71" s="1085"/>
      <c r="Q71" s="1085"/>
      <c r="R71" s="1086"/>
      <c r="S71" s="1085"/>
      <c r="T71" s="1085"/>
      <c r="U71" s="1086"/>
      <c r="V71" s="1085"/>
      <c r="W71" s="1085"/>
      <c r="X71" s="1086"/>
      <c r="Y71" s="1085"/>
      <c r="Z71" s="1087"/>
      <c r="AA71" s="1104">
        <f t="shared" si="16"/>
        <v>0</v>
      </c>
    </row>
    <row r="72" spans="1:27" s="13" customFormat="1" ht="16.5" thickBot="1" x14ac:dyDescent="0.3">
      <c r="A72" s="1015" t="s">
        <v>51</v>
      </c>
      <c r="B72" s="1016" t="s">
        <v>281</v>
      </c>
      <c r="C72" s="1017">
        <f t="shared" si="17"/>
        <v>0</v>
      </c>
      <c r="D72" s="1018">
        <f>SUM(D69:D71)</f>
        <v>11820425</v>
      </c>
      <c r="E72" s="954">
        <f>SUM(E69:E71)</f>
        <v>12720425</v>
      </c>
      <c r="F72" s="955">
        <f>SUM(F69:F71)</f>
        <v>11820425</v>
      </c>
      <c r="G72" s="1019">
        <f>SUM(G69:G71)</f>
        <v>12720425</v>
      </c>
      <c r="H72" s="9"/>
      <c r="I72" s="1113">
        <f>SUM(I69:I71)</f>
        <v>0</v>
      </c>
      <c r="J72" s="1114">
        <f t="shared" ref="J72:Z72" si="18">SUM(J69:J71)</f>
        <v>0</v>
      </c>
      <c r="K72" s="1114">
        <f t="shared" si="18"/>
        <v>0</v>
      </c>
      <c r="L72" s="1114">
        <f t="shared" si="18"/>
        <v>0</v>
      </c>
      <c r="M72" s="1114">
        <f t="shared" si="18"/>
        <v>0</v>
      </c>
      <c r="N72" s="1114">
        <f t="shared" si="18"/>
        <v>0</v>
      </c>
      <c r="O72" s="1114">
        <f t="shared" si="18"/>
        <v>0</v>
      </c>
      <c r="P72" s="1114">
        <f t="shared" si="18"/>
        <v>0</v>
      </c>
      <c r="Q72" s="1114">
        <f t="shared" si="18"/>
        <v>0</v>
      </c>
      <c r="R72" s="1115">
        <f t="shared" si="18"/>
        <v>0</v>
      </c>
      <c r="S72" s="1114">
        <f t="shared" si="18"/>
        <v>0</v>
      </c>
      <c r="T72" s="1114">
        <f t="shared" si="18"/>
        <v>0</v>
      </c>
      <c r="U72" s="1115">
        <f t="shared" si="18"/>
        <v>0</v>
      </c>
      <c r="V72" s="1114">
        <f t="shared" si="18"/>
        <v>0</v>
      </c>
      <c r="W72" s="1114">
        <f t="shared" si="18"/>
        <v>0</v>
      </c>
      <c r="X72" s="1115">
        <f t="shared" si="18"/>
        <v>0</v>
      </c>
      <c r="Y72" s="1114">
        <f t="shared" si="18"/>
        <v>0</v>
      </c>
      <c r="Z72" s="1116">
        <f t="shared" si="18"/>
        <v>0</v>
      </c>
      <c r="AA72" s="1112">
        <f t="shared" si="16"/>
        <v>0</v>
      </c>
    </row>
    <row r="73" spans="1:27" s="54" customFormat="1" ht="19.5" thickBot="1" x14ac:dyDescent="0.35">
      <c r="A73" s="1510" t="s">
        <v>351</v>
      </c>
      <c r="B73" s="1511"/>
      <c r="C73" s="956" t="e">
        <f>AA73</f>
        <v>#REF!</v>
      </c>
      <c r="D73" s="957">
        <f>SUM(D19,D24,D60,D61,D66,D67,D68,D72)</f>
        <v>860427834</v>
      </c>
      <c r="E73" s="958">
        <f>SUM(E19,E24,E60,E61,E66,E67,E68,E72)</f>
        <v>986781892</v>
      </c>
      <c r="F73" s="959">
        <f>SUM(F19,F24,F60,F61,F66,F67,F68,F72)</f>
        <v>204013577</v>
      </c>
      <c r="G73" s="1020">
        <f>SUM(G19,G24,G60,G61,G66,G67,G68,G72)</f>
        <v>706088421</v>
      </c>
      <c r="H73" s="53"/>
      <c r="I73" s="1117">
        <f>SUM(I19,I24,I60,I61,I66,I67,I68,I72)</f>
        <v>221921906</v>
      </c>
      <c r="J73" s="1118">
        <f t="shared" ref="J73:Z73" si="19">SUM(J19,J24,J60,J61,J66,J67,J68,J72)</f>
        <v>5210590</v>
      </c>
      <c r="K73" s="1118" t="e">
        <f t="shared" si="19"/>
        <v>#REF!</v>
      </c>
      <c r="L73" s="1118">
        <f t="shared" si="19"/>
        <v>281290</v>
      </c>
      <c r="M73" s="1118">
        <f t="shared" si="19"/>
        <v>37906523</v>
      </c>
      <c r="N73" s="1118">
        <f t="shared" si="19"/>
        <v>12951765</v>
      </c>
      <c r="O73" s="1118">
        <f t="shared" si="19"/>
        <v>18483595</v>
      </c>
      <c r="P73" s="1118">
        <f t="shared" si="19"/>
        <v>12000000</v>
      </c>
      <c r="Q73" s="1118">
        <f t="shared" si="19"/>
        <v>32090750</v>
      </c>
      <c r="R73" s="1119">
        <f t="shared" si="19"/>
        <v>2626496</v>
      </c>
      <c r="S73" s="1118">
        <f t="shared" si="19"/>
        <v>14771925</v>
      </c>
      <c r="T73" s="1118">
        <f t="shared" si="19"/>
        <v>100000</v>
      </c>
      <c r="U73" s="1119">
        <f t="shared" si="19"/>
        <v>15657583</v>
      </c>
      <c r="V73" s="1118">
        <f t="shared" si="19"/>
        <v>14071288</v>
      </c>
      <c r="W73" s="1118">
        <f t="shared" si="19"/>
        <v>16600000</v>
      </c>
      <c r="X73" s="1119">
        <f t="shared" si="19"/>
        <v>5143500</v>
      </c>
      <c r="Y73" s="1118">
        <f t="shared" si="19"/>
        <v>8737614</v>
      </c>
      <c r="Z73" s="1120">
        <f t="shared" si="19"/>
        <v>10175000</v>
      </c>
      <c r="AA73" s="1121" t="e">
        <f t="shared" si="16"/>
        <v>#REF!</v>
      </c>
    </row>
    <row r="74" spans="1:27" x14ac:dyDescent="0.25">
      <c r="A74" s="1021" t="s">
        <v>71</v>
      </c>
      <c r="B74" s="1022" t="s">
        <v>72</v>
      </c>
      <c r="C74" s="1023">
        <f t="shared" si="17"/>
        <v>0</v>
      </c>
      <c r="D74" s="1024"/>
      <c r="E74" s="960">
        <v>200000000</v>
      </c>
      <c r="F74" s="961"/>
      <c r="G74" s="1025">
        <v>200000000</v>
      </c>
      <c r="H74" s="9"/>
      <c r="I74" s="1084"/>
      <c r="J74" s="1085"/>
      <c r="K74" s="1085"/>
      <c r="L74" s="1085"/>
      <c r="M74" s="1085"/>
      <c r="N74" s="1085"/>
      <c r="O74" s="1085"/>
      <c r="P74" s="1085"/>
      <c r="Q74" s="1085"/>
      <c r="R74" s="1086"/>
      <c r="S74" s="1085"/>
      <c r="T74" s="1085"/>
      <c r="U74" s="1086"/>
      <c r="V74" s="1085"/>
      <c r="W74" s="1085"/>
      <c r="X74" s="1086"/>
      <c r="Y74" s="1085"/>
      <c r="Z74" s="1087"/>
      <c r="AA74" s="1104">
        <f t="shared" si="16"/>
        <v>0</v>
      </c>
    </row>
    <row r="75" spans="1:27" x14ac:dyDescent="0.25">
      <c r="A75" s="1026" t="s">
        <v>452</v>
      </c>
      <c r="B75" s="1027" t="s">
        <v>453</v>
      </c>
      <c r="C75" s="1028">
        <f>AA75</f>
        <v>7658395</v>
      </c>
      <c r="D75" s="1029">
        <v>7658395</v>
      </c>
      <c r="E75" s="962">
        <v>7658395</v>
      </c>
      <c r="F75" s="963">
        <v>7658395</v>
      </c>
      <c r="G75" s="1030">
        <v>7658395</v>
      </c>
      <c r="H75" s="9"/>
      <c r="I75" s="1084">
        <v>7658395</v>
      </c>
      <c r="J75" s="1085"/>
      <c r="K75" s="1085"/>
      <c r="L75" s="1085"/>
      <c r="M75" s="1085"/>
      <c r="N75" s="1085"/>
      <c r="O75" s="1085"/>
      <c r="P75" s="1085"/>
      <c r="Q75" s="1085"/>
      <c r="R75" s="1086"/>
      <c r="S75" s="1085"/>
      <c r="T75" s="1085"/>
      <c r="U75" s="1085"/>
      <c r="V75" s="1085"/>
      <c r="W75" s="1085"/>
      <c r="X75" s="1085"/>
      <c r="Y75" s="1085"/>
      <c r="Z75" s="1087"/>
      <c r="AA75" s="1104">
        <f t="shared" si="16"/>
        <v>7658395</v>
      </c>
    </row>
    <row r="76" spans="1:27" ht="16.5" thickBot="1" x14ac:dyDescent="0.3">
      <c r="A76" s="984" t="s">
        <v>77</v>
      </c>
      <c r="B76" s="985" t="s">
        <v>76</v>
      </c>
      <c r="C76" s="986">
        <v>292963693</v>
      </c>
      <c r="D76" s="1013">
        <v>293110377</v>
      </c>
      <c r="E76" s="952">
        <v>297436788</v>
      </c>
      <c r="F76" s="953">
        <v>137772607</v>
      </c>
      <c r="G76" s="1014">
        <v>280429668</v>
      </c>
      <c r="H76" s="10"/>
      <c r="I76" s="1084"/>
      <c r="J76" s="1085"/>
      <c r="K76" s="1085">
        <v>0</v>
      </c>
      <c r="L76" s="1085"/>
      <c r="M76" s="1085"/>
      <c r="N76" s="1085"/>
      <c r="O76" s="1085"/>
      <c r="P76" s="1085"/>
      <c r="Q76" s="1085"/>
      <c r="R76" s="1086"/>
      <c r="S76" s="1085"/>
      <c r="T76" s="1085"/>
      <c r="U76" s="1085"/>
      <c r="V76" s="1085"/>
      <c r="W76" s="1085"/>
      <c r="X76" s="1085"/>
      <c r="Y76" s="1085"/>
      <c r="Z76" s="1087"/>
      <c r="AA76" s="1104">
        <f t="shared" si="16"/>
        <v>0</v>
      </c>
    </row>
    <row r="77" spans="1:27" s="54" customFormat="1" ht="19.5" thickBot="1" x14ac:dyDescent="0.35">
      <c r="A77" s="1510" t="s">
        <v>411</v>
      </c>
      <c r="B77" s="1511"/>
      <c r="C77" s="956" t="e">
        <f>SUM(C73:C76)</f>
        <v>#REF!</v>
      </c>
      <c r="D77" s="957">
        <f>SUM(D75,D73,D76)</f>
        <v>1161196606</v>
      </c>
      <c r="E77" s="958">
        <f>SUM(E75,E73,E76,E74)</f>
        <v>1491877075</v>
      </c>
      <c r="F77" s="959">
        <f>SUM(F75,F73,F76)</f>
        <v>349444579</v>
      </c>
      <c r="G77" s="1020">
        <f>SUM(G75,G73,G76,G74)</f>
        <v>1194176484</v>
      </c>
      <c r="H77" s="53"/>
      <c r="I77" s="1122">
        <f t="shared" ref="I77:Z77" si="20">SUM(I73:I76)</f>
        <v>229580301</v>
      </c>
      <c r="J77" s="1123">
        <f t="shared" si="20"/>
        <v>5210590</v>
      </c>
      <c r="K77" s="1123" t="e">
        <f t="shared" si="20"/>
        <v>#REF!</v>
      </c>
      <c r="L77" s="1123">
        <f t="shared" si="20"/>
        <v>281290</v>
      </c>
      <c r="M77" s="1123">
        <f t="shared" si="20"/>
        <v>37906523</v>
      </c>
      <c r="N77" s="1123">
        <f t="shared" si="20"/>
        <v>12951765</v>
      </c>
      <c r="O77" s="1123">
        <f t="shared" si="20"/>
        <v>18483595</v>
      </c>
      <c r="P77" s="1123">
        <f t="shared" si="20"/>
        <v>12000000</v>
      </c>
      <c r="Q77" s="1123">
        <f t="shared" si="20"/>
        <v>32090750</v>
      </c>
      <c r="R77" s="1124">
        <f t="shared" si="20"/>
        <v>2626496</v>
      </c>
      <c r="S77" s="1123">
        <f t="shared" si="20"/>
        <v>14771925</v>
      </c>
      <c r="T77" s="1123">
        <f t="shared" si="20"/>
        <v>100000</v>
      </c>
      <c r="U77" s="1123">
        <f t="shared" si="20"/>
        <v>15657583</v>
      </c>
      <c r="V77" s="1123">
        <f t="shared" si="20"/>
        <v>14071288</v>
      </c>
      <c r="W77" s="1123">
        <f t="shared" si="20"/>
        <v>16600000</v>
      </c>
      <c r="X77" s="1123">
        <f t="shared" si="20"/>
        <v>5143500</v>
      </c>
      <c r="Y77" s="1123">
        <f t="shared" si="20"/>
        <v>8737614</v>
      </c>
      <c r="Z77" s="1125">
        <f t="shared" si="20"/>
        <v>10175000</v>
      </c>
      <c r="AA77" s="1126" t="e">
        <f t="shared" si="16"/>
        <v>#REF!</v>
      </c>
    </row>
    <row r="78" spans="1:27" ht="16.5" thickBot="1" x14ac:dyDescent="0.3">
      <c r="A78" s="1031"/>
      <c r="B78" s="55"/>
      <c r="C78" s="964"/>
      <c r="D78" s="964"/>
      <c r="E78" s="964"/>
      <c r="F78" s="964"/>
      <c r="G78" s="1032"/>
      <c r="H78" s="9"/>
    </row>
    <row r="79" spans="1:27" x14ac:dyDescent="0.25">
      <c r="A79" s="979" t="s">
        <v>98</v>
      </c>
      <c r="B79" s="980" t="s">
        <v>99</v>
      </c>
      <c r="C79" s="1033">
        <f>Állami!E13</f>
        <v>149445672</v>
      </c>
      <c r="D79" s="1367">
        <f>Állami!F13-Állami!F33</f>
        <v>73334057</v>
      </c>
      <c r="E79" s="1368">
        <f>Állami!G13-Állami!G33</f>
        <v>74344944</v>
      </c>
      <c r="F79" s="965">
        <f>Állami!H13</f>
        <v>38420172</v>
      </c>
      <c r="G79" s="1034">
        <f>Állami!I13</f>
        <v>74344944</v>
      </c>
      <c r="H79" s="9"/>
    </row>
    <row r="80" spans="1:27" x14ac:dyDescent="0.25">
      <c r="A80" s="984" t="s">
        <v>100</v>
      </c>
      <c r="B80" s="1035" t="s">
        <v>101</v>
      </c>
      <c r="C80" s="1036">
        <f>Állami!E22</f>
        <v>79731470</v>
      </c>
      <c r="D80" s="1369">
        <f>Állami!F22</f>
        <v>79731470</v>
      </c>
      <c r="E80" s="1370">
        <f>Állami!G22</f>
        <v>85591620</v>
      </c>
      <c r="F80" s="966">
        <f>Állami!H22</f>
        <v>41460367</v>
      </c>
      <c r="G80" s="1037">
        <f>Állami!I22</f>
        <v>85591620</v>
      </c>
      <c r="H80" s="9"/>
    </row>
    <row r="81" spans="1:8" x14ac:dyDescent="0.25">
      <c r="A81" s="984" t="s">
        <v>102</v>
      </c>
      <c r="B81" s="1035" t="s">
        <v>103</v>
      </c>
      <c r="C81" s="1036">
        <f>Állami!E25</f>
        <v>33815692</v>
      </c>
      <c r="D81" s="1369">
        <f>Állami!F25</f>
        <v>33815692</v>
      </c>
      <c r="E81" s="1370">
        <f>Állami!G25</f>
        <v>36892856</v>
      </c>
      <c r="F81" s="966">
        <f>Állami!H25</f>
        <v>17623827</v>
      </c>
      <c r="G81" s="1037">
        <f>Állami!I25</f>
        <v>36892856</v>
      </c>
      <c r="H81" s="9"/>
    </row>
    <row r="82" spans="1:8" x14ac:dyDescent="0.25">
      <c r="A82" s="984" t="s">
        <v>104</v>
      </c>
      <c r="B82" s="1035" t="s">
        <v>105</v>
      </c>
      <c r="C82" s="1036">
        <f>Állami!E30</f>
        <v>4578660</v>
      </c>
      <c r="D82" s="1369">
        <f>Állami!F30</f>
        <v>4578660</v>
      </c>
      <c r="E82" s="1370">
        <f>Állami!G30</f>
        <v>6619461</v>
      </c>
      <c r="F82" s="966">
        <f>Állami!H30</f>
        <v>2674155</v>
      </c>
      <c r="G82" s="1037">
        <f>Állami!I30</f>
        <v>6619461</v>
      </c>
      <c r="H82" s="9"/>
    </row>
    <row r="83" spans="1:8" x14ac:dyDescent="0.25">
      <c r="A83" s="984" t="s">
        <v>106</v>
      </c>
      <c r="B83" s="1035" t="s">
        <v>447</v>
      </c>
      <c r="C83" s="1036">
        <f>Állami!E32</f>
        <v>0</v>
      </c>
      <c r="D83" s="1369">
        <f>Állami!F32</f>
        <v>0</v>
      </c>
      <c r="E83" s="1370">
        <f>Állami!G32</f>
        <v>8389100</v>
      </c>
      <c r="F83" s="966">
        <f>Állami!H32</f>
        <v>0</v>
      </c>
      <c r="G83" s="1037">
        <f>Állami!I32</f>
        <v>8389100</v>
      </c>
    </row>
    <row r="84" spans="1:8" x14ac:dyDescent="0.25">
      <c r="A84" s="984" t="s">
        <v>108</v>
      </c>
      <c r="B84" s="1035" t="s">
        <v>448</v>
      </c>
      <c r="C84" s="1036">
        <f>Állami!E31</f>
        <v>0</v>
      </c>
      <c r="D84" s="1369">
        <f>Állami!F31</f>
        <v>202850</v>
      </c>
      <c r="E84" s="1370">
        <f>Állami!G31</f>
        <v>202850</v>
      </c>
      <c r="F84" s="966">
        <f>Állami!H31</f>
        <v>202850</v>
      </c>
      <c r="G84" s="1037">
        <f>Állami!I31</f>
        <v>202850</v>
      </c>
      <c r="H84" s="9"/>
    </row>
    <row r="85" spans="1:8" x14ac:dyDescent="0.25">
      <c r="A85" s="984"/>
      <c r="B85" s="1038" t="s">
        <v>166</v>
      </c>
      <c r="C85" s="1036">
        <f>Állami!E33</f>
        <v>-76111615</v>
      </c>
      <c r="D85" s="1369">
        <f>Állami!F33</f>
        <v>0</v>
      </c>
      <c r="E85" s="1370">
        <f>Állami!G33</f>
        <v>0</v>
      </c>
      <c r="F85" s="966">
        <f>Állami!H33</f>
        <v>0</v>
      </c>
      <c r="G85" s="1037">
        <f>Állami!I33</f>
        <v>0</v>
      </c>
      <c r="H85" s="9"/>
    </row>
    <row r="86" spans="1:8" x14ac:dyDescent="0.25">
      <c r="A86" s="989" t="s">
        <v>3</v>
      </c>
      <c r="B86" s="1039" t="s">
        <v>4</v>
      </c>
      <c r="C86" s="1040">
        <f>SUM(C79:C85)</f>
        <v>191459879</v>
      </c>
      <c r="D86" s="1371">
        <f>SUM(D79:D85)</f>
        <v>191662729</v>
      </c>
      <c r="E86" s="1372">
        <f>SUM(E79:E85)</f>
        <v>212040831</v>
      </c>
      <c r="F86" s="967">
        <f>SUM(F79:F85)</f>
        <v>100381371</v>
      </c>
      <c r="G86" s="1041">
        <f>SUM(G79:G85)</f>
        <v>212040831</v>
      </c>
      <c r="H86" s="9"/>
    </row>
    <row r="87" spans="1:8" x14ac:dyDescent="0.25">
      <c r="A87" s="984"/>
      <c r="B87" s="1035" t="s">
        <v>324</v>
      </c>
      <c r="C87" s="1036"/>
      <c r="D87" s="1373"/>
      <c r="E87" s="1374"/>
      <c r="F87" s="966"/>
      <c r="G87" s="1037"/>
      <c r="H87" s="9"/>
    </row>
    <row r="88" spans="1:8" x14ac:dyDescent="0.25">
      <c r="A88" s="984"/>
      <c r="B88" s="1035" t="s">
        <v>282</v>
      </c>
      <c r="C88" s="1036"/>
      <c r="D88" s="1373"/>
      <c r="E88" s="1374"/>
      <c r="F88" s="966">
        <v>783202</v>
      </c>
      <c r="G88" s="1037">
        <v>1496716</v>
      </c>
      <c r="H88" s="9"/>
    </row>
    <row r="89" spans="1:8" x14ac:dyDescent="0.25">
      <c r="A89" s="984"/>
      <c r="B89" s="1035" t="s">
        <v>319</v>
      </c>
      <c r="C89" s="1036">
        <v>18192000</v>
      </c>
      <c r="D89" s="1373">
        <v>20542000</v>
      </c>
      <c r="E89" s="1374">
        <v>20542000</v>
      </c>
      <c r="F89" s="966">
        <v>13421700</v>
      </c>
      <c r="G89" s="1037">
        <v>24578900</v>
      </c>
      <c r="H89" s="9"/>
    </row>
    <row r="90" spans="1:8" x14ac:dyDescent="0.25">
      <c r="A90" s="984"/>
      <c r="B90" s="1035" t="s">
        <v>283</v>
      </c>
      <c r="C90" s="1036">
        <v>24235212</v>
      </c>
      <c r="D90" s="1373">
        <v>24235212</v>
      </c>
      <c r="E90" s="1374">
        <v>24235212</v>
      </c>
      <c r="F90" s="966">
        <v>14306924</v>
      </c>
      <c r="G90" s="1037">
        <v>27599304</v>
      </c>
      <c r="H90" s="9"/>
    </row>
    <row r="91" spans="1:8" x14ac:dyDescent="0.25">
      <c r="A91" s="989" t="s">
        <v>7</v>
      </c>
      <c r="B91" s="1039" t="s">
        <v>112</v>
      </c>
      <c r="C91" s="1040">
        <f>SUM(C87:C90)</f>
        <v>42427212</v>
      </c>
      <c r="D91" s="1371">
        <f>SUM(D87:D90)</f>
        <v>44777212</v>
      </c>
      <c r="E91" s="1372">
        <f>SUM(E87:E90)</f>
        <v>44777212</v>
      </c>
      <c r="F91" s="967">
        <f>SUM(F87:F90)</f>
        <v>28511826</v>
      </c>
      <c r="G91" s="1041">
        <f>SUM(G87:G90)</f>
        <v>53674920</v>
      </c>
      <c r="H91" s="10"/>
    </row>
    <row r="92" spans="1:8" x14ac:dyDescent="0.25">
      <c r="A92" s="994" t="s">
        <v>11</v>
      </c>
      <c r="B92" s="1042" t="s">
        <v>113</v>
      </c>
      <c r="C92" s="1043">
        <f>SUM(C86,C91)</f>
        <v>233887091</v>
      </c>
      <c r="D92" s="1375">
        <f>SUM(D86,D91)</f>
        <v>236439941</v>
      </c>
      <c r="E92" s="1376">
        <f>SUM(E86,E91)</f>
        <v>256818043</v>
      </c>
      <c r="F92" s="951">
        <f>SUM(F86,F91)</f>
        <v>128893197</v>
      </c>
      <c r="G92" s="1011">
        <f>SUM(G86,G91)</f>
        <v>265715751</v>
      </c>
      <c r="H92" s="10"/>
    </row>
    <row r="93" spans="1:8" x14ac:dyDescent="0.25">
      <c r="A93" s="984" t="s">
        <v>15</v>
      </c>
      <c r="B93" s="1035" t="s">
        <v>114</v>
      </c>
      <c r="C93" s="1036"/>
      <c r="D93" s="1377"/>
      <c r="E93" s="1378"/>
      <c r="F93" s="968"/>
      <c r="G93" s="1044"/>
      <c r="H93" s="10"/>
    </row>
    <row r="94" spans="1:8" s="36" customFormat="1" x14ac:dyDescent="0.2">
      <c r="A94" s="1045" t="s">
        <v>15</v>
      </c>
      <c r="B94" s="1046" t="s">
        <v>115</v>
      </c>
      <c r="C94" s="1047">
        <f>SUM(C93)</f>
        <v>0</v>
      </c>
      <c r="D94" s="1379">
        <f>SUM(D93)</f>
        <v>0</v>
      </c>
      <c r="E94" s="1380">
        <f>SUM(E93)</f>
        <v>0</v>
      </c>
      <c r="F94" s="969">
        <f>SUM(F93)</f>
        <v>0</v>
      </c>
      <c r="G94" s="1048">
        <f>SUM(G93)</f>
        <v>0</v>
      </c>
    </row>
    <row r="95" spans="1:8" s="36" customFormat="1" x14ac:dyDescent="0.2">
      <c r="A95" s="1049"/>
      <c r="B95" s="1050" t="s">
        <v>116</v>
      </c>
      <c r="C95" s="1051"/>
      <c r="D95" s="1381"/>
      <c r="E95" s="1382">
        <v>233292492</v>
      </c>
      <c r="F95" s="970"/>
      <c r="G95" s="1052">
        <v>233292492</v>
      </c>
    </row>
    <row r="96" spans="1:8" s="36" customFormat="1" x14ac:dyDescent="0.2">
      <c r="A96" s="1049"/>
      <c r="B96" s="1050"/>
      <c r="C96" s="1053"/>
      <c r="D96" s="1381"/>
      <c r="E96" s="1382"/>
      <c r="F96" s="970"/>
      <c r="G96" s="1052"/>
    </row>
    <row r="97" spans="1:8" s="36" customFormat="1" x14ac:dyDescent="0.2">
      <c r="A97" s="1045" t="s">
        <v>19</v>
      </c>
      <c r="B97" s="1046" t="s">
        <v>117</v>
      </c>
      <c r="C97" s="1047">
        <f>SUM(C95:C96)</f>
        <v>0</v>
      </c>
      <c r="D97" s="1383">
        <f t="shared" ref="D97:G97" si="21">SUM(D95:D96)</f>
        <v>0</v>
      </c>
      <c r="E97" s="1384">
        <f t="shared" si="21"/>
        <v>233292492</v>
      </c>
      <c r="F97" s="971">
        <f t="shared" si="21"/>
        <v>0</v>
      </c>
      <c r="G97" s="1054">
        <f t="shared" si="21"/>
        <v>233292492</v>
      </c>
    </row>
    <row r="98" spans="1:8" s="36" customFormat="1" x14ac:dyDescent="0.2">
      <c r="A98" s="1055" t="s">
        <v>23</v>
      </c>
      <c r="B98" s="1056" t="s">
        <v>118</v>
      </c>
      <c r="C98" s="1057">
        <f>SUM(C94,C97)</f>
        <v>0</v>
      </c>
      <c r="D98" s="1385">
        <f>SUM(D94,D97)</f>
        <v>0</v>
      </c>
      <c r="E98" s="1386">
        <f>SUM(E94,E97)</f>
        <v>233292492</v>
      </c>
      <c r="F98" s="972">
        <f>SUM(F94,F97)</f>
        <v>0</v>
      </c>
      <c r="G98" s="1058">
        <f>SUM(G94,G97)</f>
        <v>233292492</v>
      </c>
    </row>
    <row r="99" spans="1:8" x14ac:dyDescent="0.25">
      <c r="A99" s="1045" t="s">
        <v>27</v>
      </c>
      <c r="B99" s="1046" t="s">
        <v>422</v>
      </c>
      <c r="C99" s="1047"/>
      <c r="D99" s="1383"/>
      <c r="E99" s="1384"/>
      <c r="F99" s="971"/>
      <c r="G99" s="1054"/>
      <c r="H99" s="9"/>
    </row>
    <row r="100" spans="1:8" x14ac:dyDescent="0.25">
      <c r="A100" s="1045" t="s">
        <v>29</v>
      </c>
      <c r="B100" s="1046" t="s">
        <v>423</v>
      </c>
      <c r="C100" s="1047">
        <v>93000000</v>
      </c>
      <c r="D100" s="1383">
        <v>101000000</v>
      </c>
      <c r="E100" s="1384">
        <v>101000000</v>
      </c>
      <c r="F100" s="971">
        <v>65912831</v>
      </c>
      <c r="G100" s="1054">
        <v>115026133</v>
      </c>
      <c r="H100" s="9"/>
    </row>
    <row r="101" spans="1:8" x14ac:dyDescent="0.25">
      <c r="A101" s="984" t="s">
        <v>32</v>
      </c>
      <c r="B101" s="1035" t="s">
        <v>424</v>
      </c>
      <c r="C101" s="1036">
        <v>280000000</v>
      </c>
      <c r="D101" s="1373">
        <v>280000000</v>
      </c>
      <c r="E101" s="1374">
        <v>284658115</v>
      </c>
      <c r="F101" s="966">
        <v>125569788</v>
      </c>
      <c r="G101" s="1037">
        <v>337926647</v>
      </c>
      <c r="H101" s="9"/>
    </row>
    <row r="102" spans="1:8" x14ac:dyDescent="0.25">
      <c r="A102" s="984" t="s">
        <v>35</v>
      </c>
      <c r="B102" s="1035" t="s">
        <v>36</v>
      </c>
      <c r="C102" s="1036">
        <v>8000000</v>
      </c>
      <c r="D102" s="1373"/>
      <c r="E102" s="1374"/>
      <c r="F102" s="966"/>
      <c r="G102" s="1037"/>
      <c r="H102" s="9"/>
    </row>
    <row r="103" spans="1:8" x14ac:dyDescent="0.25">
      <c r="A103" s="984" t="s">
        <v>39</v>
      </c>
      <c r="B103" s="1035" t="s">
        <v>430</v>
      </c>
      <c r="C103" s="1036">
        <v>30000000</v>
      </c>
      <c r="D103" s="1373">
        <v>30000000</v>
      </c>
      <c r="E103" s="1374">
        <v>7355200</v>
      </c>
      <c r="F103" s="966">
        <v>7295600</v>
      </c>
      <c r="G103" s="1037">
        <v>7854597</v>
      </c>
      <c r="H103" s="9"/>
    </row>
    <row r="104" spans="1:8" x14ac:dyDescent="0.25">
      <c r="A104" s="984"/>
      <c r="B104" s="1035" t="s">
        <v>42</v>
      </c>
      <c r="C104" s="1036"/>
      <c r="D104" s="1059"/>
      <c r="E104" s="1387"/>
      <c r="F104" s="973">
        <v>391005</v>
      </c>
      <c r="G104" s="1060">
        <v>234147</v>
      </c>
      <c r="H104" s="9"/>
    </row>
    <row r="105" spans="1:8" s="36" customFormat="1" x14ac:dyDescent="0.2">
      <c r="A105" s="1061" t="s">
        <v>420</v>
      </c>
      <c r="B105" s="1062" t="s">
        <v>421</v>
      </c>
      <c r="C105" s="1063">
        <f>SUM(C101:C104)</f>
        <v>318000000</v>
      </c>
      <c r="D105" s="1379">
        <f>SUM(D101:D104)</f>
        <v>310000000</v>
      </c>
      <c r="E105" s="1380">
        <f>SUM(E101:E104)</f>
        <v>292013315</v>
      </c>
      <c r="F105" s="969">
        <f>SUM(F101:F104)</f>
        <v>133256393</v>
      </c>
      <c r="G105" s="1048">
        <f>SUM(G101:G104)</f>
        <v>346015391</v>
      </c>
    </row>
    <row r="106" spans="1:8" x14ac:dyDescent="0.25">
      <c r="A106" s="994" t="s">
        <v>45</v>
      </c>
      <c r="B106" s="1042" t="s">
        <v>119</v>
      </c>
      <c r="C106" s="1043">
        <f>SUM(C99:C103)</f>
        <v>411000000</v>
      </c>
      <c r="D106" s="1375">
        <f>SUM(D105,D100,D99)</f>
        <v>411000000</v>
      </c>
      <c r="E106" s="1376">
        <f>SUM(E105,E100,E99)</f>
        <v>393013315</v>
      </c>
      <c r="F106" s="951">
        <f>SUM(F105,F100,F99)</f>
        <v>199169224</v>
      </c>
      <c r="G106" s="1011">
        <f>SUM(G105,G100,G99)</f>
        <v>461041524</v>
      </c>
      <c r="H106" s="9"/>
    </row>
    <row r="107" spans="1:8" x14ac:dyDescent="0.25">
      <c r="A107" s="984" t="s">
        <v>120</v>
      </c>
      <c r="B107" s="1035" t="s">
        <v>432</v>
      </c>
      <c r="C107" s="1036"/>
      <c r="D107" s="1373"/>
      <c r="E107" s="1374"/>
      <c r="F107" s="966"/>
      <c r="G107" s="1037"/>
      <c r="H107" s="9"/>
    </row>
    <row r="108" spans="1:8" x14ac:dyDescent="0.25">
      <c r="A108" s="984" t="s">
        <v>121</v>
      </c>
      <c r="B108" s="1035" t="s">
        <v>431</v>
      </c>
      <c r="C108" s="1036">
        <v>3071160</v>
      </c>
      <c r="D108" s="1373">
        <v>3071160</v>
      </c>
      <c r="E108" s="1374">
        <v>3071160</v>
      </c>
      <c r="F108" s="966">
        <v>1897320</v>
      </c>
      <c r="G108" s="1037">
        <v>3369576</v>
      </c>
      <c r="H108" s="9"/>
    </row>
    <row r="109" spans="1:8" x14ac:dyDescent="0.25">
      <c r="A109" s="984" t="s">
        <v>123</v>
      </c>
      <c r="B109" s="1035" t="s">
        <v>433</v>
      </c>
      <c r="C109" s="1036">
        <v>24800000</v>
      </c>
      <c r="D109" s="1373">
        <v>24800000</v>
      </c>
      <c r="E109" s="1374">
        <v>24800000</v>
      </c>
      <c r="F109" s="966">
        <v>7088144</v>
      </c>
      <c r="G109" s="1037">
        <v>15613551</v>
      </c>
      <c r="H109" s="9"/>
    </row>
    <row r="110" spans="1:8" x14ac:dyDescent="0.25">
      <c r="A110" s="984" t="s">
        <v>125</v>
      </c>
      <c r="B110" s="1035" t="s">
        <v>126</v>
      </c>
      <c r="C110" s="1036">
        <v>27097200</v>
      </c>
      <c r="D110" s="1373">
        <v>27097200</v>
      </c>
      <c r="E110" s="1374">
        <v>27097200</v>
      </c>
      <c r="F110" s="966">
        <v>7519930</v>
      </c>
      <c r="G110" s="1037">
        <v>16554412</v>
      </c>
      <c r="H110" s="9"/>
    </row>
    <row r="111" spans="1:8" x14ac:dyDescent="0.25">
      <c r="A111" s="984" t="s">
        <v>127</v>
      </c>
      <c r="B111" s="1035" t="s">
        <v>440</v>
      </c>
      <c r="C111" s="1036"/>
      <c r="D111" s="1373"/>
      <c r="E111" s="1374"/>
      <c r="F111" s="966"/>
      <c r="G111" s="1037"/>
      <c r="H111" s="9"/>
    </row>
    <row r="112" spans="1:8" x14ac:dyDescent="0.25">
      <c r="A112" s="984" t="s">
        <v>127</v>
      </c>
      <c r="B112" s="1035" t="s">
        <v>441</v>
      </c>
      <c r="C112" s="1036"/>
      <c r="D112" s="1373"/>
      <c r="E112" s="1374"/>
      <c r="F112" s="966"/>
      <c r="G112" s="1037"/>
      <c r="H112" s="9"/>
    </row>
    <row r="113" spans="1:8" x14ac:dyDescent="0.25">
      <c r="A113" s="984" t="s">
        <v>127</v>
      </c>
      <c r="B113" s="1035" t="s">
        <v>442</v>
      </c>
      <c r="C113" s="1036"/>
      <c r="D113" s="1373"/>
      <c r="E113" s="1374"/>
      <c r="F113" s="966"/>
      <c r="G113" s="1037"/>
      <c r="H113" s="9"/>
    </row>
    <row r="114" spans="1:8" x14ac:dyDescent="0.25">
      <c r="A114" s="984" t="s">
        <v>128</v>
      </c>
      <c r="B114" s="1035" t="s">
        <v>435</v>
      </c>
      <c r="C114" s="1036">
        <v>14769800</v>
      </c>
      <c r="D114" s="1373">
        <v>14769800</v>
      </c>
      <c r="E114" s="1374">
        <v>14769800</v>
      </c>
      <c r="F114" s="966">
        <v>4308629</v>
      </c>
      <c r="G114" s="1037">
        <v>10978886</v>
      </c>
      <c r="H114" s="9"/>
    </row>
    <row r="115" spans="1:8" x14ac:dyDescent="0.25">
      <c r="A115" s="984" t="s">
        <v>130</v>
      </c>
      <c r="B115" s="1035" t="s">
        <v>434</v>
      </c>
      <c r="C115" s="1036"/>
      <c r="D115" s="1373"/>
      <c r="E115" s="1374"/>
      <c r="F115" s="966"/>
      <c r="G115" s="1037"/>
      <c r="H115" s="9"/>
    </row>
    <row r="116" spans="1:8" x14ac:dyDescent="0.25">
      <c r="A116" s="984" t="s">
        <v>132</v>
      </c>
      <c r="B116" s="1035" t="s">
        <v>436</v>
      </c>
      <c r="C116" s="1036">
        <v>20000</v>
      </c>
      <c r="D116" s="1373">
        <v>20000</v>
      </c>
      <c r="E116" s="1374">
        <v>20000</v>
      </c>
      <c r="F116" s="966">
        <v>147</v>
      </c>
      <c r="G116" s="1037">
        <v>381</v>
      </c>
      <c r="H116" s="9"/>
    </row>
    <row r="117" spans="1:8" x14ac:dyDescent="0.25">
      <c r="A117" s="984" t="s">
        <v>437</v>
      </c>
      <c r="B117" s="1035" t="s">
        <v>133</v>
      </c>
      <c r="C117" s="1036"/>
      <c r="D117" s="1373"/>
      <c r="E117" s="1374"/>
      <c r="F117" s="966">
        <v>111339</v>
      </c>
      <c r="G117" s="1037">
        <v>147335</v>
      </c>
      <c r="H117" s="9"/>
    </row>
    <row r="118" spans="1:8" x14ac:dyDescent="0.25">
      <c r="A118" s="994" t="s">
        <v>49</v>
      </c>
      <c r="B118" s="1042" t="s">
        <v>134</v>
      </c>
      <c r="C118" s="1043">
        <f>SUM(C107:C117)</f>
        <v>69758160</v>
      </c>
      <c r="D118" s="1375">
        <f>SUM(D107:D117)</f>
        <v>69758160</v>
      </c>
      <c r="E118" s="1376">
        <f>SUM(E107:E117)</f>
        <v>69758160</v>
      </c>
      <c r="F118" s="951">
        <f>SUM(F107:F117)</f>
        <v>20925509</v>
      </c>
      <c r="G118" s="1011">
        <f>SUM(G107:G117)</f>
        <v>46664141</v>
      </c>
      <c r="H118" s="9"/>
    </row>
    <row r="119" spans="1:8" x14ac:dyDescent="0.25">
      <c r="A119" s="984" t="s">
        <v>135</v>
      </c>
      <c r="B119" s="1035" t="s">
        <v>136</v>
      </c>
      <c r="C119" s="1036">
        <v>100000000</v>
      </c>
      <c r="D119" s="1373">
        <v>100000000</v>
      </c>
      <c r="E119" s="1374">
        <v>100000000</v>
      </c>
      <c r="F119" s="966"/>
      <c r="G119" s="1037">
        <v>6648500</v>
      </c>
      <c r="H119" s="9"/>
    </row>
    <row r="120" spans="1:8" x14ac:dyDescent="0.25">
      <c r="A120" s="984" t="s">
        <v>137</v>
      </c>
      <c r="B120" s="1035" t="s">
        <v>318</v>
      </c>
      <c r="C120" s="1036"/>
      <c r="D120" s="1373"/>
      <c r="E120" s="1374"/>
      <c r="F120" s="966"/>
      <c r="G120" s="1037"/>
      <c r="H120" s="9"/>
    </row>
    <row r="121" spans="1:8" x14ac:dyDescent="0.25">
      <c r="A121" s="994" t="s">
        <v>139</v>
      </c>
      <c r="B121" s="1042" t="s">
        <v>140</v>
      </c>
      <c r="C121" s="1043">
        <f>SUM(C119:C120)</f>
        <v>100000000</v>
      </c>
      <c r="D121" s="1375">
        <f>SUM(D119:D120)</f>
        <v>100000000</v>
      </c>
      <c r="E121" s="1376">
        <f>SUM(E119:E120)</f>
        <v>100000000</v>
      </c>
      <c r="F121" s="951">
        <f>SUM(F119:F120)</f>
        <v>0</v>
      </c>
      <c r="G121" s="1011">
        <f>SUM(G119:G120)</f>
        <v>6648500</v>
      </c>
      <c r="H121" s="10"/>
    </row>
    <row r="122" spans="1:8" x14ac:dyDescent="0.25">
      <c r="A122" s="984" t="s">
        <v>57</v>
      </c>
      <c r="B122" s="1035" t="s">
        <v>141</v>
      </c>
      <c r="C122" s="1036"/>
      <c r="D122" s="1373"/>
      <c r="E122" s="1374"/>
      <c r="F122" s="966">
        <v>340500</v>
      </c>
      <c r="G122" s="1037">
        <v>340500</v>
      </c>
      <c r="H122" s="9"/>
    </row>
    <row r="123" spans="1:8" x14ac:dyDescent="0.25">
      <c r="A123" s="984" t="s">
        <v>59</v>
      </c>
      <c r="B123" s="1035" t="s">
        <v>142</v>
      </c>
      <c r="C123" s="1036"/>
      <c r="D123" s="1373"/>
      <c r="E123" s="1374"/>
      <c r="F123" s="966"/>
      <c r="G123" s="1037"/>
      <c r="H123" s="9"/>
    </row>
    <row r="124" spans="1:8" x14ac:dyDescent="0.25">
      <c r="A124" s="994" t="s">
        <v>61</v>
      </c>
      <c r="B124" s="1042" t="s">
        <v>143</v>
      </c>
      <c r="C124" s="1043">
        <f>SUM(C122:C123)</f>
        <v>0</v>
      </c>
      <c r="D124" s="1375">
        <f>SUM(D122:D123)</f>
        <v>0</v>
      </c>
      <c r="E124" s="1376">
        <f>SUM(E122:E123)</f>
        <v>0</v>
      </c>
      <c r="F124" s="951">
        <f>SUM(F122:F123)</f>
        <v>340500</v>
      </c>
      <c r="G124" s="1011">
        <f>SUM(G122:G123)</f>
        <v>340500</v>
      </c>
      <c r="H124" s="10"/>
    </row>
    <row r="125" spans="1:8" x14ac:dyDescent="0.25">
      <c r="A125" s="984" t="s">
        <v>63</v>
      </c>
      <c r="B125" s="1035" t="s">
        <v>64</v>
      </c>
      <c r="C125" s="1036"/>
      <c r="D125" s="1373"/>
      <c r="E125" s="1374"/>
      <c r="F125" s="966">
        <v>921100</v>
      </c>
      <c r="G125" s="1037">
        <v>1059100</v>
      </c>
      <c r="H125" s="9"/>
    </row>
    <row r="126" spans="1:8" x14ac:dyDescent="0.25">
      <c r="A126" s="984" t="s">
        <v>65</v>
      </c>
      <c r="B126" s="1035" t="s">
        <v>144</v>
      </c>
      <c r="C126" s="1036"/>
      <c r="D126" s="1373"/>
      <c r="E126" s="1374"/>
      <c r="F126" s="966">
        <v>1358479</v>
      </c>
      <c r="G126" s="1037">
        <v>2658479</v>
      </c>
      <c r="H126" s="9"/>
    </row>
    <row r="127" spans="1:8" ht="16.5" thickBot="1" x14ac:dyDescent="0.3">
      <c r="A127" s="1015" t="s">
        <v>67</v>
      </c>
      <c r="B127" s="1064" t="s">
        <v>145</v>
      </c>
      <c r="C127" s="1065">
        <f>SUM(C125:C126)</f>
        <v>0</v>
      </c>
      <c r="D127" s="1388">
        <f>SUM(D125:D126)</f>
        <v>0</v>
      </c>
      <c r="E127" s="1389">
        <f>SUM(E125:E126)</f>
        <v>0</v>
      </c>
      <c r="F127" s="955">
        <f>SUM(F125:F126)</f>
        <v>2279579</v>
      </c>
      <c r="G127" s="1019">
        <f>SUM(G125:G126)</f>
        <v>3717579</v>
      </c>
      <c r="H127" s="10"/>
    </row>
    <row r="128" spans="1:8" ht="19.5" thickBot="1" x14ac:dyDescent="0.35">
      <c r="A128" s="1510" t="s">
        <v>332</v>
      </c>
      <c r="B128" s="1511"/>
      <c r="C128" s="974">
        <f>SUM(C127,C124,C121,C118,C106,C98,C92)</f>
        <v>814645251</v>
      </c>
      <c r="D128" s="1390">
        <f>SUM(D127,D124,D121,D118,D106,D98,D92)</f>
        <v>817198101</v>
      </c>
      <c r="E128" s="1391">
        <f>SUM(E127,E124,E121,E118,E106,E98,E92)</f>
        <v>1052882010</v>
      </c>
      <c r="F128" s="959">
        <f>SUM(F127,F124,F121,F118,F106,F98,F92)</f>
        <v>351608009</v>
      </c>
      <c r="G128" s="1020">
        <f>SUM(G127,G124,G121,G118,G106,G98,G92)</f>
        <v>1017420487</v>
      </c>
      <c r="H128" s="9"/>
    </row>
    <row r="129" spans="1:8" x14ac:dyDescent="0.25">
      <c r="A129" s="1021" t="s">
        <v>328</v>
      </c>
      <c r="B129" s="131" t="s">
        <v>284</v>
      </c>
      <c r="C129" s="1066"/>
      <c r="D129" s="1392"/>
      <c r="E129" s="1393">
        <v>94996560</v>
      </c>
      <c r="F129" s="975"/>
      <c r="G129" s="1067">
        <v>264793561</v>
      </c>
      <c r="H129" s="9"/>
    </row>
    <row r="130" spans="1:8" x14ac:dyDescent="0.25">
      <c r="A130" s="1026" t="s">
        <v>454</v>
      </c>
      <c r="B130" s="1068" t="s">
        <v>378</v>
      </c>
      <c r="C130" s="1069">
        <v>60000000</v>
      </c>
      <c r="D130" s="1394">
        <v>60000000</v>
      </c>
      <c r="E130" s="1395">
        <v>60000000</v>
      </c>
      <c r="F130" s="976"/>
      <c r="G130" s="1070"/>
      <c r="H130" s="9"/>
    </row>
    <row r="131" spans="1:8" x14ac:dyDescent="0.25">
      <c r="A131" s="984" t="s">
        <v>455</v>
      </c>
      <c r="B131" s="1035" t="s">
        <v>74</v>
      </c>
      <c r="C131" s="1036">
        <v>283790998</v>
      </c>
      <c r="D131" s="1373">
        <v>283998505</v>
      </c>
      <c r="E131" s="1374">
        <v>283998505</v>
      </c>
      <c r="F131" s="966">
        <v>283998505</v>
      </c>
      <c r="G131" s="1037">
        <v>274906332</v>
      </c>
      <c r="H131" s="9"/>
    </row>
    <row r="132" spans="1:8" x14ac:dyDescent="0.25">
      <c r="A132" s="984" t="s">
        <v>460</v>
      </c>
      <c r="B132" s="1035" t="s">
        <v>461</v>
      </c>
      <c r="C132" s="1036"/>
      <c r="D132" s="1373"/>
      <c r="E132" s="1374"/>
      <c r="F132" s="966"/>
      <c r="G132" s="1037">
        <v>11133941</v>
      </c>
      <c r="H132" s="9"/>
    </row>
    <row r="133" spans="1:8" ht="16.5" thickBot="1" x14ac:dyDescent="0.3">
      <c r="A133" s="984" t="s">
        <v>75</v>
      </c>
      <c r="B133" s="1035" t="s">
        <v>76</v>
      </c>
      <c r="C133" s="1036"/>
      <c r="D133" s="1373"/>
      <c r="E133" s="1374"/>
      <c r="F133" s="966"/>
      <c r="G133" s="1037"/>
      <c r="H133" s="9"/>
    </row>
    <row r="134" spans="1:8" ht="19.5" thickBot="1" x14ac:dyDescent="0.35">
      <c r="A134" s="1510" t="s">
        <v>348</v>
      </c>
      <c r="B134" s="1511"/>
      <c r="C134" s="974">
        <f>C86+C91+C106+C118+C121+C131+C133+C129+C130</f>
        <v>1158436249</v>
      </c>
      <c r="D134" s="1390">
        <f>SUM(D128:D133)</f>
        <v>1161196606</v>
      </c>
      <c r="E134" s="1391">
        <f>SUM(E128:E133)</f>
        <v>1491877075</v>
      </c>
      <c r="F134" s="959">
        <f>SUM(F128:F133)</f>
        <v>635606514</v>
      </c>
      <c r="G134" s="1020">
        <f>SUM(G128:G133)</f>
        <v>1568254321</v>
      </c>
      <c r="H134" s="9"/>
    </row>
    <row r="135" spans="1:8" ht="16.5" thickBot="1" x14ac:dyDescent="0.3">
      <c r="A135" s="1071"/>
      <c r="B135" s="49"/>
      <c r="C135" s="977"/>
      <c r="D135" s="1252"/>
      <c r="E135" s="1252"/>
      <c r="F135" s="977"/>
      <c r="G135" s="1072"/>
    </row>
    <row r="136" spans="1:8" s="54" customFormat="1" ht="19.5" thickBot="1" x14ac:dyDescent="0.35">
      <c r="A136" s="1508" t="s">
        <v>147</v>
      </c>
      <c r="B136" s="1509"/>
      <c r="C136" s="1255">
        <f>Létszám!E8</f>
        <v>14</v>
      </c>
      <c r="D136" s="1253"/>
      <c r="E136" s="1254"/>
      <c r="F136" s="1363">
        <v>14</v>
      </c>
      <c r="G136" s="1364"/>
      <c r="H136" s="53"/>
    </row>
    <row r="137" spans="1:8" ht="16.5" thickTop="1" x14ac:dyDescent="0.25"/>
  </sheetData>
  <sheetProtection formatCells="0" formatColumns="0" formatRows="0" insertColumns="0" insertRows="0" insertHyperlinks="0" deleteColumns="0" deleteRows="0" sort="0" autoFilter="0" pivotTables="0"/>
  <mergeCells count="12">
    <mergeCell ref="I1:AA1"/>
    <mergeCell ref="B1:B3"/>
    <mergeCell ref="A1:A3"/>
    <mergeCell ref="A136:B136"/>
    <mergeCell ref="A73:B73"/>
    <mergeCell ref="A77:B77"/>
    <mergeCell ref="A128:B128"/>
    <mergeCell ref="A134:B134"/>
    <mergeCell ref="C1:C3"/>
    <mergeCell ref="D1:E2"/>
    <mergeCell ref="F1:G2"/>
    <mergeCell ref="AA2:AA3"/>
  </mergeCells>
  <phoneticPr fontId="24" type="noConversion"/>
  <printOptions horizontalCentered="1" verticalCentered="1"/>
  <pageMargins left="0.59055118110236227" right="0.59055118110236227" top="0.42" bottom="0.17" header="0.21" footer="0.17"/>
  <pageSetup paperSize="8" scale="21" firstPageNumber="0" orientation="portrait" horizontalDpi="300" verticalDpi="300" r:id="rId1"/>
  <headerFooter alignWithMargins="0">
    <oddHeader>&amp;C&amp;"Times New Roman,Normál"&amp;14Hegyeshalom Nagyközségi Önkormányzat&amp;R&amp;"Times New Roman,Normál"&amp;12 9. melléklet Adatok: Ft-ban</oddHeader>
  </headerFooter>
  <rowBreaks count="2" manualBreakCount="2">
    <brk id="60" max="16383" man="1"/>
    <brk id="77" max="16383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21</vt:i4>
      </vt:variant>
      <vt:variant>
        <vt:lpstr>Névvel ellátott tartományok</vt:lpstr>
      </vt:variant>
      <vt:variant>
        <vt:i4>23</vt:i4>
      </vt:variant>
    </vt:vector>
  </HeadingPairs>
  <TitlesOfParts>
    <vt:vector size="44" baseType="lpstr">
      <vt:lpstr>Ktvetési mérleg</vt:lpstr>
      <vt:lpstr>Műk-felh.mérleg</vt:lpstr>
      <vt:lpstr>Bevétel össz.</vt:lpstr>
      <vt:lpstr>Kiadás ktgvszervenként</vt:lpstr>
      <vt:lpstr>Állami</vt:lpstr>
      <vt:lpstr>Ber.-felú.</vt:lpstr>
      <vt:lpstr>Pénze.átadás</vt:lpstr>
      <vt:lpstr>Szoc.jutt.</vt:lpstr>
      <vt:lpstr>Önkormányzat</vt:lpstr>
      <vt:lpstr>KÖH</vt:lpstr>
      <vt:lpstr>Óvoda</vt:lpstr>
      <vt:lpstr>Könyvtár</vt:lpstr>
      <vt:lpstr>Ei. felh.terv</vt:lpstr>
      <vt:lpstr>Élelm.</vt:lpstr>
      <vt:lpstr>Címrend</vt:lpstr>
      <vt:lpstr>Létszám</vt:lpstr>
      <vt:lpstr>gördülő</vt:lpstr>
      <vt:lpstr>Stab.Tv.</vt:lpstr>
      <vt:lpstr>Vagyonmérleg</vt:lpstr>
      <vt:lpstr>Eredménykimutatás</vt:lpstr>
      <vt:lpstr>Áth.köt.</vt:lpstr>
      <vt:lpstr>Állami!__xlnm.Print_Area</vt:lpstr>
      <vt:lpstr>'Bevétel össz.'!__xlnm.Print_Area</vt:lpstr>
      <vt:lpstr>'Ei. felh.terv'!__xlnm.Print_Area</vt:lpstr>
      <vt:lpstr>'Kiadás ktgvszervenként'!__xlnm.Print_Area</vt:lpstr>
      <vt:lpstr>KÖH!__xlnm.Print_Area</vt:lpstr>
      <vt:lpstr>Óvoda!__xlnm.Print_Area</vt:lpstr>
      <vt:lpstr>Pénze.átadás!__xlnm.Print_Area</vt:lpstr>
      <vt:lpstr>Szoc.jutt.!__xlnm.Print_Area</vt:lpstr>
      <vt:lpstr>Állami!Nyomtatási_terület</vt:lpstr>
      <vt:lpstr>'Bevétel össz.'!Nyomtatási_terület</vt:lpstr>
      <vt:lpstr>Címrend!Nyomtatási_terület</vt:lpstr>
      <vt:lpstr>'Ei. felh.terv'!Nyomtatási_terület</vt:lpstr>
      <vt:lpstr>Élelm.!Nyomtatási_terület</vt:lpstr>
      <vt:lpstr>'Kiadás ktgvszervenként'!Nyomtatási_terület</vt:lpstr>
      <vt:lpstr>KÖH!Nyomtatási_terület</vt:lpstr>
      <vt:lpstr>Könyvtár!Nyomtatási_terület</vt:lpstr>
      <vt:lpstr>'Ktvetési mérleg'!Nyomtatási_terület</vt:lpstr>
      <vt:lpstr>Létszám!Nyomtatási_terület</vt:lpstr>
      <vt:lpstr>'Műk-felh.mérleg'!Nyomtatási_terület</vt:lpstr>
      <vt:lpstr>Óvoda!Nyomtatási_terület</vt:lpstr>
      <vt:lpstr>Önkormányzat!Nyomtatási_terület</vt:lpstr>
      <vt:lpstr>Pénze.átadás!Nyomtatási_terület</vt:lpstr>
      <vt:lpstr>Szoc.jutt.!Nyomtatási_terület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2021-05-27T09:45:40Z</cp:lastPrinted>
  <dcterms:created xsi:type="dcterms:W3CDTF">2016-02-15T08:20:58Z</dcterms:created>
  <dcterms:modified xsi:type="dcterms:W3CDTF">2021-05-27T09:46:47Z</dcterms:modified>
</cp:coreProperties>
</file>