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135" tabRatio="923" firstSheet="1" activeTab="4"/>
  </bookViews>
  <sheets>
    <sheet name="Ktvetési mérleg" sheetId="1" r:id="rId1"/>
    <sheet name="Műk-felh.mérleg" sheetId="2" r:id="rId2"/>
    <sheet name="Bevétel össz." sheetId="3" r:id="rId3"/>
    <sheet name="Kiadás ktgvszervenként" sheetId="4" r:id="rId4"/>
    <sheet name="Állami" sheetId="5" r:id="rId5"/>
    <sheet name="Ber.-felú." sheetId="6" r:id="rId6"/>
    <sheet name="Pénze.átadás" sheetId="7" r:id="rId7"/>
    <sheet name="Szoc.jutt." sheetId="8" r:id="rId8"/>
    <sheet name="Önkormányzat" sheetId="9" r:id="rId9"/>
    <sheet name="Óvoda" sheetId="12" r:id="rId10"/>
    <sheet name="Áth.köt." sheetId="13" state="hidden" r:id="rId11"/>
    <sheet name="Ei. felh.terv" sheetId="14" r:id="rId12"/>
    <sheet name="Élelm." sheetId="15" r:id="rId13"/>
    <sheet name="Címrend" sheetId="16" r:id="rId14"/>
    <sheet name="Létszám" sheetId="17" r:id="rId15"/>
    <sheet name="gördülő" sheetId="18" r:id="rId16"/>
    <sheet name="Stab.Tv." sheetId="27" r:id="rId17"/>
    <sheet name="KÖH" sheetId="20" r:id="rId18"/>
    <sheet name="Könyvtár" sheetId="26" r:id="rId19"/>
  </sheets>
  <externalReferences>
    <externalReference r:id="rId20"/>
  </externalReferences>
  <definedNames>
    <definedName name="__xlnm.Print_Area" localSheetId="4">Állami!$A$1:$I$39</definedName>
    <definedName name="__xlnm.Print_Area" localSheetId="5">'Ber.-felú.'!$A$1:$G$75</definedName>
    <definedName name="__xlnm.Print_Area" localSheetId="2">'Bevétel össz.'!$A$1:$M$56</definedName>
    <definedName name="__xlnm.Print_Area" localSheetId="11">'Ei. felh.terv'!$A$1:$N$30</definedName>
    <definedName name="__xlnm.Print_Area" localSheetId="3">'Kiadás ktgvszervenként'!$A$1:$X$31</definedName>
    <definedName name="__xlnm.Print_Area" localSheetId="17">KÖH!$A$1:$H$126</definedName>
    <definedName name="__xlnm.Print_Area" localSheetId="9">Óvoda!$A$1:$F$129</definedName>
    <definedName name="__xlnm.Print_Area" localSheetId="6">Pénze.átadás!$A$1:$G$54</definedName>
    <definedName name="__xlnm.Print_Area" localSheetId="7">Szoc.jutt.!$A$1:$J$38</definedName>
    <definedName name="_xlnm.Print_Area" localSheetId="4">Állami!$A$1:$I$39</definedName>
    <definedName name="_xlnm.Print_Area" localSheetId="5">'Ber.-felú.'!$A$1:$G$75</definedName>
    <definedName name="_xlnm.Print_Area" localSheetId="2">'Bevétel össz.'!$A$1:$M$56</definedName>
    <definedName name="_xlnm.Print_Area" localSheetId="11">'Ei. felh.terv'!$A$1:$N$30</definedName>
    <definedName name="_xlnm.Print_Area" localSheetId="3">'Kiadás ktgvszervenként'!$A$1:$X$31</definedName>
    <definedName name="_xlnm.Print_Area" localSheetId="17">KÖH!$A$1:$H$126</definedName>
    <definedName name="_xlnm.Print_Area" localSheetId="9">Óvoda!$A$1:$F$129</definedName>
    <definedName name="_xlnm.Print_Area" localSheetId="6">Pénze.átadás!$A$1:$G$54</definedName>
    <definedName name="_xlnm.Print_Area" localSheetId="7">Szoc.jutt.!$A$1:$J$38</definedName>
  </definedNames>
  <calcPr calcId="152511" concurrentCalc="0"/>
</workbook>
</file>

<file path=xl/calcChain.xml><?xml version="1.0" encoding="utf-8"?>
<calcChain xmlns="http://schemas.openxmlformats.org/spreadsheetml/2006/main">
  <c r="K38" i="5" l="1"/>
  <c r="K29" i="5"/>
  <c r="K26" i="5"/>
  <c r="K15" i="5"/>
  <c r="K9" i="5"/>
  <c r="Z54" i="3"/>
  <c r="W54" i="3"/>
  <c r="S50" i="3"/>
  <c r="Y25" i="4"/>
  <c r="F25" i="4"/>
  <c r="N14" i="3"/>
  <c r="F85" i="9"/>
  <c r="F90" i="9"/>
  <c r="F104" i="9"/>
  <c r="F114" i="9"/>
  <c r="F129" i="9"/>
  <c r="E85" i="9"/>
  <c r="E90" i="9"/>
  <c r="E104" i="9"/>
  <c r="E114" i="9"/>
  <c r="E117" i="9"/>
  <c r="E129" i="9"/>
  <c r="S32" i="3"/>
  <c r="N51" i="3"/>
  <c r="G27" i="1"/>
  <c r="N47" i="3"/>
  <c r="Q54" i="3"/>
  <c r="P54" i="3"/>
  <c r="Y11" i="4"/>
  <c r="AH11" i="4"/>
  <c r="AG11" i="4"/>
  <c r="AQ11" i="4"/>
  <c r="N9" i="1"/>
  <c r="N9" i="2"/>
  <c r="S54" i="3"/>
  <c r="T54" i="3"/>
  <c r="N26" i="2"/>
  <c r="F73" i="9"/>
  <c r="AR23" i="4"/>
  <c r="AR21" i="4"/>
  <c r="AR20" i="4"/>
  <c r="F70" i="9"/>
  <c r="AR18" i="4"/>
  <c r="F69" i="9"/>
  <c r="AR17" i="4"/>
  <c r="F68" i="9"/>
  <c r="AR16" i="4"/>
  <c r="AR15" i="4"/>
  <c r="AR14" i="4"/>
  <c r="AR12" i="4"/>
  <c r="AR11" i="4"/>
  <c r="AR10" i="4"/>
  <c r="AR9" i="4"/>
  <c r="F28" i="9"/>
  <c r="F29" i="9"/>
  <c r="F31" i="9"/>
  <c r="F35" i="9"/>
  <c r="F40" i="9"/>
  <c r="F45" i="9"/>
  <c r="F46" i="9"/>
  <c r="F48" i="9"/>
  <c r="F52" i="9"/>
  <c r="F56" i="9"/>
  <c r="F58" i="9"/>
  <c r="F59" i="9"/>
  <c r="AR8" i="4"/>
  <c r="F22" i="9"/>
  <c r="F23" i="9"/>
  <c r="F24" i="9"/>
  <c r="F25" i="9"/>
  <c r="AR7" i="4"/>
  <c r="F7" i="9"/>
  <c r="F8" i="9"/>
  <c r="F9" i="9"/>
  <c r="F15" i="9"/>
  <c r="F19" i="9"/>
  <c r="F20" i="9"/>
  <c r="AR6" i="4"/>
  <c r="H36" i="26"/>
  <c r="H39" i="26"/>
  <c r="H47" i="26"/>
  <c r="H51" i="26"/>
  <c r="H57" i="26"/>
  <c r="H58" i="26"/>
  <c r="BI8" i="4"/>
  <c r="H25" i="26"/>
  <c r="BI7" i="4"/>
  <c r="H15" i="26"/>
  <c r="H19" i="26"/>
  <c r="H20" i="26"/>
  <c r="BI6" i="4"/>
  <c r="G36" i="26"/>
  <c r="G39" i="26"/>
  <c r="G47" i="26"/>
  <c r="G51" i="26"/>
  <c r="G57" i="26"/>
  <c r="G58" i="26"/>
  <c r="AP8" i="4"/>
  <c r="G15" i="26"/>
  <c r="G19" i="26"/>
  <c r="G20" i="26"/>
  <c r="AP6" i="4"/>
  <c r="G25" i="26"/>
  <c r="AP7" i="4"/>
  <c r="N50" i="3"/>
  <c r="G28" i="1"/>
  <c r="G13" i="2"/>
  <c r="G26" i="2"/>
  <c r="H109" i="20"/>
  <c r="P38" i="3"/>
  <c r="P40" i="3"/>
  <c r="P50" i="3"/>
  <c r="P53" i="3"/>
  <c r="P56" i="3"/>
  <c r="P10" i="3"/>
  <c r="AZ12" i="4"/>
  <c r="AZ11" i="4"/>
  <c r="AZ10" i="4"/>
  <c r="AZ9" i="4"/>
  <c r="H36" i="20"/>
  <c r="H39" i="20"/>
  <c r="H47" i="20"/>
  <c r="H51" i="20"/>
  <c r="H57" i="20"/>
  <c r="H58" i="20"/>
  <c r="AZ8" i="4"/>
  <c r="H25" i="20"/>
  <c r="AZ7" i="4"/>
  <c r="H15" i="20"/>
  <c r="H19" i="20"/>
  <c r="H20" i="20"/>
  <c r="AZ6" i="4"/>
  <c r="G15" i="20"/>
  <c r="G19" i="20"/>
  <c r="G20" i="20"/>
  <c r="G25" i="20"/>
  <c r="G36" i="20"/>
  <c r="G39" i="20"/>
  <c r="G47" i="20"/>
  <c r="G51" i="20"/>
  <c r="G57" i="20"/>
  <c r="G58" i="20"/>
  <c r="G64" i="20"/>
  <c r="G70" i="20"/>
  <c r="G71" i="20"/>
  <c r="AG12" i="4"/>
  <c r="AG10" i="4"/>
  <c r="AG9" i="4"/>
  <c r="AG8" i="4"/>
  <c r="AG7" i="4"/>
  <c r="AG6" i="4"/>
  <c r="H124" i="20"/>
  <c r="N31" i="3"/>
  <c r="N32" i="3"/>
  <c r="N33" i="3"/>
  <c r="N34" i="3"/>
  <c r="N35" i="3"/>
  <c r="N36" i="3"/>
  <c r="N37" i="3"/>
  <c r="N38" i="3"/>
  <c r="N39" i="3"/>
  <c r="N40" i="3"/>
  <c r="Q32" i="3"/>
  <c r="Q35" i="3"/>
  <c r="Q36" i="3"/>
  <c r="Q40" i="3"/>
  <c r="S40" i="3"/>
  <c r="T40" i="3"/>
  <c r="G17" i="1"/>
  <c r="G22" i="1"/>
  <c r="G21" i="2"/>
  <c r="G48" i="3"/>
  <c r="G23" i="1"/>
  <c r="G22" i="2"/>
  <c r="N48" i="3"/>
  <c r="G8" i="2"/>
  <c r="X32" i="3"/>
  <c r="X35" i="3"/>
  <c r="X36" i="3"/>
  <c r="X37" i="3"/>
  <c r="X39" i="3"/>
  <c r="X40" i="3"/>
  <c r="X50" i="3"/>
  <c r="X15" i="3"/>
  <c r="X10" i="3"/>
  <c r="X16" i="3"/>
  <c r="X22" i="3"/>
  <c r="X23" i="3"/>
  <c r="X30" i="3"/>
  <c r="X43" i="3"/>
  <c r="X46" i="3"/>
  <c r="X49" i="3"/>
  <c r="X53" i="3"/>
  <c r="X54" i="3"/>
  <c r="X56" i="3"/>
  <c r="Q10" i="3"/>
  <c r="Q15" i="3"/>
  <c r="Q16" i="3"/>
  <c r="Q50" i="3"/>
  <c r="Q22" i="3"/>
  <c r="Q23" i="3"/>
  <c r="Q30" i="3"/>
  <c r="Q43" i="3"/>
  <c r="Q46" i="3"/>
  <c r="Q49" i="3"/>
  <c r="Q53" i="3"/>
  <c r="Q56" i="3"/>
  <c r="H112" i="12"/>
  <c r="H122" i="12"/>
  <c r="H127" i="12"/>
  <c r="G112" i="12"/>
  <c r="G122" i="12"/>
  <c r="G127" i="12"/>
  <c r="T50" i="3"/>
  <c r="G30" i="1"/>
  <c r="T51" i="3"/>
  <c r="Y23" i="4"/>
  <c r="N24" i="2"/>
  <c r="AA54" i="3"/>
  <c r="BA12" i="4"/>
  <c r="BA11" i="4"/>
  <c r="BA10" i="4"/>
  <c r="BA9" i="4"/>
  <c r="H36" i="12"/>
  <c r="H39" i="12"/>
  <c r="H47" i="12"/>
  <c r="H51" i="12"/>
  <c r="H57" i="12"/>
  <c r="H58" i="12"/>
  <c r="BA8" i="4"/>
  <c r="H25" i="12"/>
  <c r="BA7" i="4"/>
  <c r="H15" i="12"/>
  <c r="H19" i="12"/>
  <c r="H20" i="12"/>
  <c r="BA6" i="4"/>
  <c r="AH14" i="4"/>
  <c r="AH9" i="4"/>
  <c r="G36" i="12"/>
  <c r="G39" i="12"/>
  <c r="G47" i="12"/>
  <c r="G51" i="12"/>
  <c r="G57" i="12"/>
  <c r="G58" i="12"/>
  <c r="AH8" i="4"/>
  <c r="G25" i="12"/>
  <c r="AH7" i="4"/>
  <c r="AH12" i="4"/>
  <c r="AH10" i="4"/>
  <c r="G15" i="12"/>
  <c r="G19" i="12"/>
  <c r="G20" i="12"/>
  <c r="AH6" i="4"/>
  <c r="H71" i="12"/>
  <c r="H75" i="12"/>
  <c r="G71" i="12"/>
  <c r="G75" i="12"/>
  <c r="Y21" i="4"/>
  <c r="N25" i="2"/>
  <c r="N30" i="1"/>
  <c r="AQ21" i="4"/>
  <c r="N28" i="1"/>
  <c r="AH23" i="4"/>
  <c r="AG23" i="4"/>
  <c r="AQ23" i="4"/>
  <c r="N27" i="1"/>
  <c r="AH20" i="4"/>
  <c r="AG20" i="4"/>
  <c r="Y20" i="4"/>
  <c r="AQ20" i="4"/>
  <c r="N18" i="1"/>
  <c r="AH18" i="4"/>
  <c r="AG18" i="4"/>
  <c r="E70" i="9"/>
  <c r="Y18" i="4"/>
  <c r="AQ18" i="4"/>
  <c r="N16" i="1"/>
  <c r="AH17" i="4"/>
  <c r="AG17" i="4"/>
  <c r="E69" i="9"/>
  <c r="Y17" i="4"/>
  <c r="AQ17" i="4"/>
  <c r="N15" i="1"/>
  <c r="AH16" i="4"/>
  <c r="AG16" i="4"/>
  <c r="E68" i="9"/>
  <c r="Y16" i="4"/>
  <c r="AQ16" i="4"/>
  <c r="N14" i="1"/>
  <c r="AH15" i="4"/>
  <c r="AG15" i="4"/>
  <c r="Y15" i="4"/>
  <c r="AQ15" i="4"/>
  <c r="N13" i="1"/>
  <c r="AG14" i="4"/>
  <c r="Y14" i="4"/>
  <c r="AQ14" i="4"/>
  <c r="N12" i="1"/>
  <c r="Y12" i="4"/>
  <c r="AQ12" i="4"/>
  <c r="N10" i="1"/>
  <c r="Y10" i="4"/>
  <c r="AQ10" i="4"/>
  <c r="N8" i="1"/>
  <c r="Y9" i="4"/>
  <c r="AQ9" i="4"/>
  <c r="N7" i="1"/>
  <c r="E28" i="9"/>
  <c r="E29" i="9"/>
  <c r="E31" i="9"/>
  <c r="E35" i="9"/>
  <c r="E36" i="9"/>
  <c r="E40" i="9"/>
  <c r="E48" i="9"/>
  <c r="E50" i="9"/>
  <c r="E51" i="9"/>
  <c r="E52" i="9"/>
  <c r="E56" i="9"/>
  <c r="E58" i="9"/>
  <c r="E59" i="9"/>
  <c r="Y8" i="4"/>
  <c r="AQ8" i="4"/>
  <c r="N6" i="1"/>
  <c r="E22" i="9"/>
  <c r="E25" i="9"/>
  <c r="Y7" i="4"/>
  <c r="AQ7" i="4"/>
  <c r="N5" i="1"/>
  <c r="E7" i="9"/>
  <c r="E8" i="9"/>
  <c r="E9" i="9"/>
  <c r="E15" i="9"/>
  <c r="E19" i="9"/>
  <c r="E20" i="9"/>
  <c r="Y6" i="4"/>
  <c r="AQ6" i="4"/>
  <c r="N4" i="1"/>
  <c r="N21" i="2"/>
  <c r="N20" i="2"/>
  <c r="N19" i="2"/>
  <c r="N18" i="2"/>
  <c r="N17" i="2"/>
  <c r="N12" i="2"/>
  <c r="N10" i="2"/>
  <c r="N8" i="2"/>
  <c r="N7" i="2"/>
  <c r="N6" i="2"/>
  <c r="N5" i="2"/>
  <c r="N4" i="2"/>
  <c r="F13" i="2"/>
  <c r="U52" i="3"/>
  <c r="U50" i="3"/>
  <c r="U48" i="3"/>
  <c r="U45" i="3"/>
  <c r="U44" i="3"/>
  <c r="U42" i="3"/>
  <c r="U41" i="3"/>
  <c r="U39" i="3"/>
  <c r="U38" i="3"/>
  <c r="U37" i="3"/>
  <c r="U36" i="3"/>
  <c r="U35" i="3"/>
  <c r="U34" i="3"/>
  <c r="U33" i="3"/>
  <c r="U32" i="3"/>
  <c r="U31" i="3"/>
  <c r="U29" i="3"/>
  <c r="U28" i="3"/>
  <c r="U27" i="3"/>
  <c r="U26" i="3"/>
  <c r="U25" i="3"/>
  <c r="U24" i="3"/>
  <c r="U47" i="3"/>
  <c r="G25" i="2"/>
  <c r="N41" i="3"/>
  <c r="N42" i="3"/>
  <c r="N43" i="3"/>
  <c r="G20" i="2"/>
  <c r="N52" i="3"/>
  <c r="G26" i="1"/>
  <c r="G24" i="2"/>
  <c r="N44" i="3"/>
  <c r="G19" i="1"/>
  <c r="G9" i="2"/>
  <c r="U51" i="3"/>
  <c r="G24" i="1"/>
  <c r="N45" i="3"/>
  <c r="G20" i="1"/>
  <c r="G21" i="1"/>
  <c r="N24" i="3"/>
  <c r="G10" i="1"/>
  <c r="N25" i="3"/>
  <c r="G11" i="1"/>
  <c r="N26" i="3"/>
  <c r="G12" i="1"/>
  <c r="N27" i="3"/>
  <c r="G13" i="1"/>
  <c r="N28" i="3"/>
  <c r="G14" i="1"/>
  <c r="N29" i="3"/>
  <c r="G15" i="1"/>
  <c r="G16" i="1"/>
  <c r="N18" i="3"/>
  <c r="G7" i="1"/>
  <c r="N22" i="3"/>
  <c r="G8" i="1"/>
  <c r="G9" i="1"/>
  <c r="N15" i="3"/>
  <c r="N3" i="3"/>
  <c r="N4" i="3"/>
  <c r="N5" i="3"/>
  <c r="N6" i="3"/>
  <c r="N7" i="3"/>
  <c r="N8" i="3"/>
  <c r="N9" i="3"/>
  <c r="N10" i="3"/>
  <c r="N16" i="3"/>
  <c r="G6" i="1"/>
  <c r="G18" i="1"/>
  <c r="G25" i="1"/>
  <c r="G5" i="1"/>
  <c r="G4" i="1"/>
  <c r="N30" i="3"/>
  <c r="G7" i="2"/>
  <c r="G5" i="2"/>
  <c r="G4" i="2"/>
  <c r="U15" i="3"/>
  <c r="U13" i="3"/>
  <c r="U12" i="3"/>
  <c r="U11" i="3"/>
  <c r="N13" i="3"/>
  <c r="N12" i="3"/>
  <c r="N11" i="3"/>
  <c r="U9" i="3"/>
  <c r="U8" i="3"/>
  <c r="U7" i="3"/>
  <c r="U6" i="3"/>
  <c r="U5" i="3"/>
  <c r="U4" i="3"/>
  <c r="U3" i="3"/>
  <c r="F91" i="9"/>
  <c r="F96" i="9"/>
  <c r="F97" i="9"/>
  <c r="F120" i="9"/>
  <c r="F124" i="9"/>
  <c r="F65" i="9"/>
  <c r="F72" i="9"/>
  <c r="F76" i="9"/>
  <c r="E65" i="9"/>
  <c r="E72" i="9"/>
  <c r="E76" i="9"/>
  <c r="F36" i="9"/>
  <c r="H23" i="7"/>
  <c r="H15" i="7"/>
  <c r="H54" i="7"/>
  <c r="G15" i="7"/>
  <c r="G23" i="7"/>
  <c r="G54" i="7"/>
  <c r="J9" i="5"/>
  <c r="J15" i="5"/>
  <c r="J26" i="5"/>
  <c r="J29" i="5"/>
  <c r="J33" i="5"/>
  <c r="J38" i="5"/>
  <c r="AU30" i="4"/>
  <c r="BH30" i="4"/>
  <c r="AT30" i="4"/>
  <c r="BG30" i="4"/>
  <c r="AB30" i="4"/>
  <c r="AO30" i="4"/>
  <c r="BF30" i="4"/>
  <c r="BE30" i="4"/>
  <c r="BD30" i="4"/>
  <c r="BC30" i="4"/>
  <c r="BB30" i="4"/>
  <c r="AY30" i="4"/>
  <c r="AX30" i="4"/>
  <c r="AW30" i="4"/>
  <c r="AV30" i="4"/>
  <c r="AS30" i="4"/>
  <c r="AR13" i="4"/>
  <c r="AR19" i="4"/>
  <c r="AR22" i="4"/>
  <c r="AR27" i="4"/>
  <c r="BA13" i="4"/>
  <c r="BA20" i="4"/>
  <c r="BA14" i="4"/>
  <c r="BA15" i="4"/>
  <c r="BA16" i="4"/>
  <c r="BA17" i="4"/>
  <c r="BA18" i="4"/>
  <c r="BA19" i="4"/>
  <c r="BA22" i="4"/>
  <c r="BA23" i="4"/>
  <c r="BA27" i="4"/>
  <c r="AZ13" i="4"/>
  <c r="AZ22" i="4"/>
  <c r="AZ23" i="4"/>
  <c r="AZ27" i="4"/>
  <c r="BI13" i="4"/>
  <c r="BI22" i="4"/>
  <c r="BI27" i="4"/>
  <c r="BJ27" i="4"/>
  <c r="BH6" i="4"/>
  <c r="AU7" i="4"/>
  <c r="BH7" i="4"/>
  <c r="BH13" i="4"/>
  <c r="BH22" i="4"/>
  <c r="BH27" i="4"/>
  <c r="BG6" i="4"/>
  <c r="AT7" i="4"/>
  <c r="BG7" i="4"/>
  <c r="BG13" i="4"/>
  <c r="BG22" i="4"/>
  <c r="BG27" i="4"/>
  <c r="BF6" i="4"/>
  <c r="AA21" i="9"/>
  <c r="AA22" i="9"/>
  <c r="AA23" i="9"/>
  <c r="AA24" i="9"/>
  <c r="AA25" i="9"/>
  <c r="C25" i="9"/>
  <c r="F7" i="4"/>
  <c r="F25" i="12"/>
  <c r="O7" i="4"/>
  <c r="F25" i="20"/>
  <c r="N7" i="4"/>
  <c r="F25" i="26"/>
  <c r="W7" i="4"/>
  <c r="X7" i="4"/>
  <c r="AB7" i="4"/>
  <c r="AO7" i="4"/>
  <c r="BF7" i="4"/>
  <c r="BF13" i="4"/>
  <c r="BF22" i="4"/>
  <c r="BF27" i="4"/>
  <c r="BE6" i="4"/>
  <c r="BE7" i="4"/>
  <c r="BE13" i="4"/>
  <c r="BE22" i="4"/>
  <c r="BE27" i="4"/>
  <c r="BD6" i="4"/>
  <c r="BD7" i="4"/>
  <c r="BD13" i="4"/>
  <c r="BD22" i="4"/>
  <c r="BD27" i="4"/>
  <c r="BC6" i="4"/>
  <c r="BC7" i="4"/>
  <c r="BC13" i="4"/>
  <c r="BC22" i="4"/>
  <c r="BC27" i="4"/>
  <c r="BB6" i="4"/>
  <c r="BB7" i="4"/>
  <c r="BB13" i="4"/>
  <c r="BB22" i="4"/>
  <c r="BB27" i="4"/>
  <c r="AY6" i="4"/>
  <c r="AY7" i="4"/>
  <c r="AY8" i="4"/>
  <c r="AY9" i="4"/>
  <c r="AY10" i="4"/>
  <c r="AY11" i="4"/>
  <c r="AY12" i="4"/>
  <c r="AY13" i="4"/>
  <c r="AY14" i="4"/>
  <c r="AY15" i="4"/>
  <c r="AY16" i="4"/>
  <c r="AY17" i="4"/>
  <c r="AY18" i="4"/>
  <c r="AY19" i="4"/>
  <c r="AY20" i="4"/>
  <c r="AY22" i="4"/>
  <c r="AY23" i="4"/>
  <c r="AY25" i="4"/>
  <c r="AY27" i="4"/>
  <c r="AX6" i="4"/>
  <c r="AX7" i="4"/>
  <c r="AX8" i="4"/>
  <c r="AX9" i="4"/>
  <c r="AX10" i="4"/>
  <c r="AX11" i="4"/>
  <c r="AX12" i="4"/>
  <c r="AX13" i="4"/>
  <c r="AX14" i="4"/>
  <c r="AX15" i="4"/>
  <c r="AX16" i="4"/>
  <c r="AX17" i="4"/>
  <c r="AX18" i="4"/>
  <c r="AX19" i="4"/>
  <c r="AX20" i="4"/>
  <c r="AX22" i="4"/>
  <c r="AX23" i="4"/>
  <c r="AX25" i="4"/>
  <c r="AX27" i="4"/>
  <c r="AW6" i="4"/>
  <c r="AW7" i="4"/>
  <c r="AW8" i="4"/>
  <c r="AW9" i="4"/>
  <c r="AW10" i="4"/>
  <c r="AW11" i="4"/>
  <c r="AW12" i="4"/>
  <c r="AW13" i="4"/>
  <c r="AW14" i="4"/>
  <c r="AW15" i="4"/>
  <c r="AW16" i="4"/>
  <c r="AW17" i="4"/>
  <c r="AW18" i="4"/>
  <c r="AW19" i="4"/>
  <c r="AW20" i="4"/>
  <c r="AW22" i="4"/>
  <c r="AW23" i="4"/>
  <c r="AW25" i="4"/>
  <c r="AW27" i="4"/>
  <c r="AV6" i="4"/>
  <c r="AV13" i="4"/>
  <c r="AV22" i="4"/>
  <c r="AV27" i="4"/>
  <c r="AU6" i="4"/>
  <c r="AU13" i="4"/>
  <c r="AU22" i="4"/>
  <c r="AU27" i="4"/>
  <c r="AT6" i="4"/>
  <c r="AT13" i="4"/>
  <c r="AT22" i="4"/>
  <c r="AT27" i="4"/>
  <c r="AS6" i="4"/>
  <c r="AS13" i="4"/>
  <c r="AS22" i="4"/>
  <c r="AS27" i="4"/>
  <c r="BJ25" i="4"/>
  <c r="AU25" i="4"/>
  <c r="AQ25" i="4"/>
  <c r="BH25" i="4"/>
  <c r="AT25" i="4"/>
  <c r="BG25" i="4"/>
  <c r="X25" i="4"/>
  <c r="AB25" i="4"/>
  <c r="AO25" i="4"/>
  <c r="BF25" i="4"/>
  <c r="BE25" i="4"/>
  <c r="BD25" i="4"/>
  <c r="BC25" i="4"/>
  <c r="BB25" i="4"/>
  <c r="AV25" i="4"/>
  <c r="AS25" i="4"/>
  <c r="BJ24" i="4"/>
  <c r="BJ23" i="4"/>
  <c r="AU23" i="4"/>
  <c r="BH23" i="4"/>
  <c r="AT23" i="4"/>
  <c r="BG23" i="4"/>
  <c r="AA73" i="9"/>
  <c r="C73" i="9"/>
  <c r="F23" i="4"/>
  <c r="O23" i="4"/>
  <c r="N23" i="4"/>
  <c r="X23" i="4"/>
  <c r="AB23" i="4"/>
  <c r="AO23" i="4"/>
  <c r="BF23" i="4"/>
  <c r="BE23" i="4"/>
  <c r="BD23" i="4"/>
  <c r="BC23" i="4"/>
  <c r="BB23" i="4"/>
  <c r="AV23" i="4"/>
  <c r="AS23" i="4"/>
  <c r="BJ22" i="4"/>
  <c r="BJ21" i="4"/>
  <c r="AZ20" i="4"/>
  <c r="BJ20" i="4"/>
  <c r="AU20" i="4"/>
  <c r="BH20" i="4"/>
  <c r="AT20" i="4"/>
  <c r="BG20" i="4"/>
  <c r="F20" i="4"/>
  <c r="O20" i="4"/>
  <c r="N20" i="4"/>
  <c r="X20" i="4"/>
  <c r="AB20" i="4"/>
  <c r="AO20" i="4"/>
  <c r="BF20" i="4"/>
  <c r="BE20" i="4"/>
  <c r="BD20" i="4"/>
  <c r="BC20" i="4"/>
  <c r="BB20" i="4"/>
  <c r="AV20" i="4"/>
  <c r="AS20" i="4"/>
  <c r="AZ14" i="4"/>
  <c r="AZ15" i="4"/>
  <c r="AZ16" i="4"/>
  <c r="AZ17" i="4"/>
  <c r="AZ18" i="4"/>
  <c r="AZ19" i="4"/>
  <c r="BJ19" i="4"/>
  <c r="BH14" i="4"/>
  <c r="V67" i="9"/>
  <c r="AU15" i="4"/>
  <c r="BH15" i="4"/>
  <c r="BH19" i="4"/>
  <c r="BG14" i="4"/>
  <c r="AT15" i="4"/>
  <c r="BG15" i="4"/>
  <c r="BG19" i="4"/>
  <c r="BF14" i="4"/>
  <c r="J67" i="9"/>
  <c r="L67" i="9"/>
  <c r="M67" i="9"/>
  <c r="N67" i="9"/>
  <c r="O67" i="9"/>
  <c r="P67" i="9"/>
  <c r="Q67" i="9"/>
  <c r="R67" i="9"/>
  <c r="S67" i="9"/>
  <c r="U67" i="9"/>
  <c r="W67" i="9"/>
  <c r="X67" i="9"/>
  <c r="Y67" i="9"/>
  <c r="Z67" i="9"/>
  <c r="AA67" i="9"/>
  <c r="C67" i="9"/>
  <c r="F15" i="4"/>
  <c r="O15" i="4"/>
  <c r="N15" i="4"/>
  <c r="X15" i="4"/>
  <c r="AB15" i="4"/>
  <c r="AO15" i="4"/>
  <c r="BF15" i="4"/>
  <c r="BF19" i="4"/>
  <c r="BE14" i="4"/>
  <c r="BE15" i="4"/>
  <c r="BE19" i="4"/>
  <c r="BD14" i="4"/>
  <c r="BD15" i="4"/>
  <c r="BD19" i="4"/>
  <c r="BC14" i="4"/>
  <c r="BC15" i="4"/>
  <c r="BC19" i="4"/>
  <c r="BB14" i="4"/>
  <c r="BB15" i="4"/>
  <c r="BB19" i="4"/>
  <c r="AV14" i="4"/>
  <c r="AV19" i="4"/>
  <c r="AU14" i="4"/>
  <c r="AU19" i="4"/>
  <c r="AT14" i="4"/>
  <c r="AT19" i="4"/>
  <c r="AS14" i="4"/>
  <c r="AS19" i="4"/>
  <c r="BJ18" i="4"/>
  <c r="AU18" i="4"/>
  <c r="BH18" i="4"/>
  <c r="AT18" i="4"/>
  <c r="BG18" i="4"/>
  <c r="AA70" i="9"/>
  <c r="C70" i="9"/>
  <c r="F18" i="4"/>
  <c r="O18" i="4"/>
  <c r="N18" i="4"/>
  <c r="X18" i="4"/>
  <c r="AB18" i="4"/>
  <c r="AO18" i="4"/>
  <c r="BF18" i="4"/>
  <c r="BE18" i="4"/>
  <c r="BD18" i="4"/>
  <c r="BC18" i="4"/>
  <c r="BB18" i="4"/>
  <c r="AV18" i="4"/>
  <c r="AS18" i="4"/>
  <c r="BJ17" i="4"/>
  <c r="AU17" i="4"/>
  <c r="BH17" i="4"/>
  <c r="AT17" i="4"/>
  <c r="BG17" i="4"/>
  <c r="AA69" i="9"/>
  <c r="C69" i="9"/>
  <c r="F17" i="4"/>
  <c r="O17" i="4"/>
  <c r="N17" i="4"/>
  <c r="X17" i="4"/>
  <c r="AB17" i="4"/>
  <c r="AO17" i="4"/>
  <c r="BF17" i="4"/>
  <c r="BE17" i="4"/>
  <c r="BD17" i="4"/>
  <c r="BC17" i="4"/>
  <c r="BB17" i="4"/>
  <c r="AV17" i="4"/>
  <c r="AS17" i="4"/>
  <c r="BJ16" i="4"/>
  <c r="AU16" i="4"/>
  <c r="BH16" i="4"/>
  <c r="AT16" i="4"/>
  <c r="BG16" i="4"/>
  <c r="AA68" i="9"/>
  <c r="C68" i="9"/>
  <c r="F16" i="4"/>
  <c r="O16" i="4"/>
  <c r="N16" i="4"/>
  <c r="X16" i="4"/>
  <c r="AB16" i="4"/>
  <c r="AO16" i="4"/>
  <c r="BF16" i="4"/>
  <c r="BE16" i="4"/>
  <c r="BD16" i="4"/>
  <c r="BC16" i="4"/>
  <c r="BB16" i="4"/>
  <c r="AV16" i="4"/>
  <c r="AS16" i="4"/>
  <c r="BJ15" i="4"/>
  <c r="AV15" i="4"/>
  <c r="AS15" i="4"/>
  <c r="BJ14" i="4"/>
  <c r="BJ13" i="4"/>
  <c r="BJ12" i="4"/>
  <c r="AU12" i="4"/>
  <c r="BH12" i="4"/>
  <c r="AT12" i="4"/>
  <c r="BG12" i="4"/>
  <c r="AA63" i="9"/>
  <c r="C63" i="9"/>
  <c r="F12" i="4"/>
  <c r="O12" i="4"/>
  <c r="N12" i="4"/>
  <c r="X12" i="4"/>
  <c r="AB12" i="4"/>
  <c r="AO12" i="4"/>
  <c r="BF12" i="4"/>
  <c r="BE12" i="4"/>
  <c r="BD12" i="4"/>
  <c r="BC12" i="4"/>
  <c r="BB12" i="4"/>
  <c r="AV12" i="4"/>
  <c r="AS12" i="4"/>
  <c r="BJ11" i="4"/>
  <c r="AU11" i="4"/>
  <c r="BH11" i="4"/>
  <c r="AT11" i="4"/>
  <c r="BG11" i="4"/>
  <c r="AA62" i="9"/>
  <c r="C62" i="9"/>
  <c r="F11" i="4"/>
  <c r="O11" i="4"/>
  <c r="N11" i="4"/>
  <c r="X11" i="4"/>
  <c r="AB11" i="4"/>
  <c r="AO11" i="4"/>
  <c r="BF11" i="4"/>
  <c r="BE11" i="4"/>
  <c r="BD11" i="4"/>
  <c r="BC11" i="4"/>
  <c r="BB11" i="4"/>
  <c r="AV11" i="4"/>
  <c r="AS11" i="4"/>
  <c r="BJ10" i="4"/>
  <c r="AU10" i="4"/>
  <c r="BH10" i="4"/>
  <c r="AT10" i="4"/>
  <c r="BG10" i="4"/>
  <c r="AA61" i="9"/>
  <c r="C61" i="9"/>
  <c r="F10" i="4"/>
  <c r="O10" i="4"/>
  <c r="N10" i="4"/>
  <c r="X10" i="4"/>
  <c r="AB10" i="4"/>
  <c r="AO10" i="4"/>
  <c r="BF10" i="4"/>
  <c r="BE10" i="4"/>
  <c r="BD10" i="4"/>
  <c r="BC10" i="4"/>
  <c r="BB10" i="4"/>
  <c r="AV10" i="4"/>
  <c r="AS10" i="4"/>
  <c r="BJ9" i="4"/>
  <c r="AU9" i="4"/>
  <c r="BH9" i="4"/>
  <c r="AT9" i="4"/>
  <c r="BG9" i="4"/>
  <c r="AA60" i="9"/>
  <c r="C60" i="9"/>
  <c r="F9" i="4"/>
  <c r="O9" i="4"/>
  <c r="N9" i="4"/>
  <c r="X9" i="4"/>
  <c r="AB9" i="4"/>
  <c r="AO9" i="4"/>
  <c r="BF9" i="4"/>
  <c r="BE9" i="4"/>
  <c r="BD9" i="4"/>
  <c r="BC9" i="4"/>
  <c r="BB9" i="4"/>
  <c r="AV9" i="4"/>
  <c r="AS9" i="4"/>
  <c r="BJ8" i="4"/>
  <c r="AU8" i="4"/>
  <c r="BH8" i="4"/>
  <c r="BC8" i="4"/>
  <c r="BG8" i="4"/>
  <c r="I35" i="9"/>
  <c r="I28" i="9"/>
  <c r="I36" i="9"/>
  <c r="I40" i="9"/>
  <c r="I48" i="9"/>
  <c r="I52" i="9"/>
  <c r="I58" i="9"/>
  <c r="I59" i="9"/>
  <c r="J35" i="9"/>
  <c r="J28" i="9"/>
  <c r="J36" i="9"/>
  <c r="J40" i="9"/>
  <c r="J48" i="9"/>
  <c r="J52" i="9"/>
  <c r="J58" i="9"/>
  <c r="J59" i="9"/>
  <c r="K35" i="9"/>
  <c r="K28" i="9"/>
  <c r="K36" i="9"/>
  <c r="K40" i="9"/>
  <c r="K48" i="9"/>
  <c r="K58" i="9"/>
  <c r="K52" i="9"/>
  <c r="K59" i="9"/>
  <c r="L35" i="9"/>
  <c r="L28" i="9"/>
  <c r="L36" i="9"/>
  <c r="L40" i="9"/>
  <c r="L48" i="9"/>
  <c r="L52" i="9"/>
  <c r="L58" i="9"/>
  <c r="L59" i="9"/>
  <c r="M35" i="9"/>
  <c r="M28" i="9"/>
  <c r="M36" i="9"/>
  <c r="M40" i="9"/>
  <c r="M48" i="9"/>
  <c r="M52" i="9"/>
  <c r="M58" i="9"/>
  <c r="M59" i="9"/>
  <c r="N35" i="9"/>
  <c r="N28" i="9"/>
  <c r="N36" i="9"/>
  <c r="N40" i="9"/>
  <c r="N48" i="9"/>
  <c r="N52" i="9"/>
  <c r="N58" i="9"/>
  <c r="N59" i="9"/>
  <c r="O35" i="9"/>
  <c r="O28" i="9"/>
  <c r="O36" i="9"/>
  <c r="O40" i="9"/>
  <c r="O48" i="9"/>
  <c r="O52" i="9"/>
  <c r="O58" i="9"/>
  <c r="O59" i="9"/>
  <c r="P35" i="9"/>
  <c r="P28" i="9"/>
  <c r="P36" i="9"/>
  <c r="P40" i="9"/>
  <c r="P48" i="9"/>
  <c r="P52" i="9"/>
  <c r="P58" i="9"/>
  <c r="P59" i="9"/>
  <c r="Q40" i="9"/>
  <c r="Q48" i="9"/>
  <c r="Q58" i="9"/>
  <c r="Q59" i="9"/>
  <c r="R35" i="9"/>
  <c r="R28" i="9"/>
  <c r="R36" i="9"/>
  <c r="R40" i="9"/>
  <c r="R48" i="9"/>
  <c r="R58" i="9"/>
  <c r="R59" i="9"/>
  <c r="S35" i="9"/>
  <c r="S28" i="9"/>
  <c r="S36" i="9"/>
  <c r="S40" i="9"/>
  <c r="S48" i="9"/>
  <c r="S52" i="9"/>
  <c r="S58" i="9"/>
  <c r="S59" i="9"/>
  <c r="T35" i="9"/>
  <c r="T28" i="9"/>
  <c r="T36" i="9"/>
  <c r="T40" i="9"/>
  <c r="T48" i="9"/>
  <c r="T52" i="9"/>
  <c r="T58" i="9"/>
  <c r="T59" i="9"/>
  <c r="U35" i="9"/>
  <c r="U28" i="9"/>
  <c r="U36" i="9"/>
  <c r="U40" i="9"/>
  <c r="U48" i="9"/>
  <c r="U52" i="9"/>
  <c r="U58" i="9"/>
  <c r="U59" i="9"/>
  <c r="V35" i="9"/>
  <c r="V28" i="9"/>
  <c r="V36" i="9"/>
  <c r="V40" i="9"/>
  <c r="V48" i="9"/>
  <c r="V52" i="9"/>
  <c r="V58" i="9"/>
  <c r="V59" i="9"/>
  <c r="W35" i="9"/>
  <c r="W28" i="9"/>
  <c r="W36" i="9"/>
  <c r="W40" i="9"/>
  <c r="W48" i="9"/>
  <c r="W52" i="9"/>
  <c r="W58" i="9"/>
  <c r="W59" i="9"/>
  <c r="X35" i="9"/>
  <c r="X28" i="9"/>
  <c r="X36" i="9"/>
  <c r="X40" i="9"/>
  <c r="X48" i="9"/>
  <c r="X58" i="9"/>
  <c r="X59" i="9"/>
  <c r="Y35" i="9"/>
  <c r="Y28" i="9"/>
  <c r="Y36" i="9"/>
  <c r="Y40" i="9"/>
  <c r="Y48" i="9"/>
  <c r="Y52" i="9"/>
  <c r="Y58" i="9"/>
  <c r="Y59" i="9"/>
  <c r="Z35" i="9"/>
  <c r="Z28" i="9"/>
  <c r="Z36" i="9"/>
  <c r="Z40" i="9"/>
  <c r="Z48" i="9"/>
  <c r="Z52" i="9"/>
  <c r="Z58" i="9"/>
  <c r="Z59" i="9"/>
  <c r="AA59" i="9"/>
  <c r="C59" i="9"/>
  <c r="F8" i="4"/>
  <c r="F36" i="12"/>
  <c r="F39" i="12"/>
  <c r="F47" i="12"/>
  <c r="F51" i="12"/>
  <c r="F57" i="12"/>
  <c r="F58" i="12"/>
  <c r="O8" i="4"/>
  <c r="F36" i="20"/>
  <c r="F39" i="20"/>
  <c r="F47" i="20"/>
  <c r="F51" i="20"/>
  <c r="F57" i="20"/>
  <c r="F58" i="20"/>
  <c r="N8" i="4"/>
  <c r="F36" i="26"/>
  <c r="F39" i="26"/>
  <c r="F47" i="26"/>
  <c r="F51" i="26"/>
  <c r="F57" i="26"/>
  <c r="F58" i="26"/>
  <c r="W8" i="4"/>
  <c r="X8" i="4"/>
  <c r="AB8" i="4"/>
  <c r="AO8" i="4"/>
  <c r="BF8" i="4"/>
  <c r="BE8" i="4"/>
  <c r="BD8" i="4"/>
  <c r="BB8" i="4"/>
  <c r="AV8" i="4"/>
  <c r="AS8" i="4"/>
  <c r="BJ7" i="4"/>
  <c r="AV7" i="4"/>
  <c r="AS7" i="4"/>
  <c r="BJ6" i="4"/>
  <c r="AA30" i="4"/>
  <c r="AN30" i="4"/>
  <c r="E30" i="4"/>
  <c r="V30" i="4"/>
  <c r="AM30" i="4"/>
  <c r="AL30" i="4"/>
  <c r="AK30" i="4"/>
  <c r="AJ30" i="4"/>
  <c r="AI30" i="4"/>
  <c r="AF30" i="4"/>
  <c r="AE30" i="4"/>
  <c r="AD30" i="4"/>
  <c r="AC30" i="4"/>
  <c r="Z30" i="4"/>
  <c r="Y13" i="4"/>
  <c r="V66" i="9"/>
  <c r="Y19" i="4"/>
  <c r="Y22" i="4"/>
  <c r="Y27" i="4"/>
  <c r="AH13" i="4"/>
  <c r="AH19" i="4"/>
  <c r="AH22" i="4"/>
  <c r="AH27" i="4"/>
  <c r="AG13" i="4"/>
  <c r="AG22" i="4"/>
  <c r="AG27" i="4"/>
  <c r="AP13" i="4"/>
  <c r="AP22" i="4"/>
  <c r="AP27" i="4"/>
  <c r="AQ27" i="4"/>
  <c r="AO6" i="4"/>
  <c r="AO13" i="4"/>
  <c r="AO22" i="4"/>
  <c r="AO27" i="4"/>
  <c r="AN6" i="4"/>
  <c r="AA7" i="4"/>
  <c r="AN7" i="4"/>
  <c r="AN13" i="4"/>
  <c r="AN22" i="4"/>
  <c r="AN27" i="4"/>
  <c r="AM6" i="4"/>
  <c r="E7" i="4"/>
  <c r="V7" i="4"/>
  <c r="AM7" i="4"/>
  <c r="AM13" i="4"/>
  <c r="AM22" i="4"/>
  <c r="AM27" i="4"/>
  <c r="AL6" i="4"/>
  <c r="AL7" i="4"/>
  <c r="AL13" i="4"/>
  <c r="AL22" i="4"/>
  <c r="AL27" i="4"/>
  <c r="AK6" i="4"/>
  <c r="AK7" i="4"/>
  <c r="AK13" i="4"/>
  <c r="AK22" i="4"/>
  <c r="AK27" i="4"/>
  <c r="AJ6" i="4"/>
  <c r="AJ7" i="4"/>
  <c r="AJ13" i="4"/>
  <c r="AJ22" i="4"/>
  <c r="AJ27" i="4"/>
  <c r="AI6" i="4"/>
  <c r="AI7" i="4"/>
  <c r="AI13" i="4"/>
  <c r="AI22" i="4"/>
  <c r="AI27" i="4"/>
  <c r="AF6" i="4"/>
  <c r="AF7" i="4"/>
  <c r="AF8" i="4"/>
  <c r="AF9" i="4"/>
  <c r="AF10" i="4"/>
  <c r="AF11" i="4"/>
  <c r="AF12" i="4"/>
  <c r="AF13" i="4"/>
  <c r="AF14" i="4"/>
  <c r="AF15" i="4"/>
  <c r="AF16" i="4"/>
  <c r="AF17" i="4"/>
  <c r="AF18" i="4"/>
  <c r="AF19" i="4"/>
  <c r="AF20" i="4"/>
  <c r="AF22" i="4"/>
  <c r="AF23" i="4"/>
  <c r="AF25" i="4"/>
  <c r="AF27" i="4"/>
  <c r="AE6" i="4"/>
  <c r="AE7" i="4"/>
  <c r="AE8" i="4"/>
  <c r="AE9" i="4"/>
  <c r="AE10" i="4"/>
  <c r="AE11" i="4"/>
  <c r="AE12" i="4"/>
  <c r="AE13" i="4"/>
  <c r="AE14" i="4"/>
  <c r="AE15" i="4"/>
  <c r="AE16" i="4"/>
  <c r="AE17" i="4"/>
  <c r="AE18" i="4"/>
  <c r="AE19" i="4"/>
  <c r="AE20" i="4"/>
  <c r="AE22" i="4"/>
  <c r="AE23" i="4"/>
  <c r="AE25" i="4"/>
  <c r="AE27" i="4"/>
  <c r="AD6" i="4"/>
  <c r="AD7" i="4"/>
  <c r="AD8" i="4"/>
  <c r="AD9" i="4"/>
  <c r="AD10" i="4"/>
  <c r="AD11" i="4"/>
  <c r="AD12" i="4"/>
  <c r="AD13" i="4"/>
  <c r="AD14" i="4"/>
  <c r="AD15" i="4"/>
  <c r="AD16" i="4"/>
  <c r="AD17" i="4"/>
  <c r="AD18" i="4"/>
  <c r="AD19" i="4"/>
  <c r="AD20" i="4"/>
  <c r="AD22" i="4"/>
  <c r="AD23" i="4"/>
  <c r="AD25" i="4"/>
  <c r="AD27" i="4"/>
  <c r="AC6" i="4"/>
  <c r="AC13" i="4"/>
  <c r="AC22" i="4"/>
  <c r="AC27" i="4"/>
  <c r="AB6" i="4"/>
  <c r="AB13" i="4"/>
  <c r="AB22" i="4"/>
  <c r="AB27" i="4"/>
  <c r="AA6" i="4"/>
  <c r="AA13" i="4"/>
  <c r="AA22" i="4"/>
  <c r="AA27" i="4"/>
  <c r="Z6" i="4"/>
  <c r="Z13" i="4"/>
  <c r="Z22" i="4"/>
  <c r="Z27" i="4"/>
  <c r="AA25" i="4"/>
  <c r="AN25" i="4"/>
  <c r="E25" i="4"/>
  <c r="V25" i="4"/>
  <c r="AM25" i="4"/>
  <c r="AL25" i="4"/>
  <c r="AK25" i="4"/>
  <c r="AJ25" i="4"/>
  <c r="AI25" i="4"/>
  <c r="AC25" i="4"/>
  <c r="Z25" i="4"/>
  <c r="AQ24" i="4"/>
  <c r="AA23" i="4"/>
  <c r="AN23" i="4"/>
  <c r="E23" i="4"/>
  <c r="V23" i="4"/>
  <c r="AM23" i="4"/>
  <c r="AL23" i="4"/>
  <c r="AK23" i="4"/>
  <c r="AJ23" i="4"/>
  <c r="AI23" i="4"/>
  <c r="AC23" i="4"/>
  <c r="Z23" i="4"/>
  <c r="AQ22" i="4"/>
  <c r="AA20" i="4"/>
  <c r="AN20" i="4"/>
  <c r="E20" i="4"/>
  <c r="V20" i="4"/>
  <c r="AM20" i="4"/>
  <c r="AL20" i="4"/>
  <c r="AK20" i="4"/>
  <c r="AJ20" i="4"/>
  <c r="AI20" i="4"/>
  <c r="AC20" i="4"/>
  <c r="Z20" i="4"/>
  <c r="AG19" i="4"/>
  <c r="AQ19" i="4"/>
  <c r="AO14" i="4"/>
  <c r="AO19" i="4"/>
  <c r="AN14" i="4"/>
  <c r="AA15" i="4"/>
  <c r="AN15" i="4"/>
  <c r="AN19" i="4"/>
  <c r="AM14" i="4"/>
  <c r="E15" i="4"/>
  <c r="V15" i="4"/>
  <c r="AM15" i="4"/>
  <c r="AM19" i="4"/>
  <c r="AL14" i="4"/>
  <c r="AL15" i="4"/>
  <c r="AL19" i="4"/>
  <c r="AK14" i="4"/>
  <c r="AK15" i="4"/>
  <c r="AK19" i="4"/>
  <c r="AJ14" i="4"/>
  <c r="AJ15" i="4"/>
  <c r="AJ19" i="4"/>
  <c r="AI14" i="4"/>
  <c r="AI15" i="4"/>
  <c r="AI19" i="4"/>
  <c r="AC14" i="4"/>
  <c r="AC19" i="4"/>
  <c r="AB14" i="4"/>
  <c r="AB19" i="4"/>
  <c r="AA14" i="4"/>
  <c r="AA19" i="4"/>
  <c r="Z14" i="4"/>
  <c r="Z19" i="4"/>
  <c r="AA18" i="4"/>
  <c r="AN18" i="4"/>
  <c r="E18" i="4"/>
  <c r="V18" i="4"/>
  <c r="AM18" i="4"/>
  <c r="AL18" i="4"/>
  <c r="AK18" i="4"/>
  <c r="AJ18" i="4"/>
  <c r="AI18" i="4"/>
  <c r="AC18" i="4"/>
  <c r="Z18" i="4"/>
  <c r="AA17" i="4"/>
  <c r="AN17" i="4"/>
  <c r="E17" i="4"/>
  <c r="V17" i="4"/>
  <c r="AM17" i="4"/>
  <c r="AL17" i="4"/>
  <c r="AK17" i="4"/>
  <c r="AJ17" i="4"/>
  <c r="AI17" i="4"/>
  <c r="AC17" i="4"/>
  <c r="Z17" i="4"/>
  <c r="AA16" i="4"/>
  <c r="AN16" i="4"/>
  <c r="E16" i="4"/>
  <c r="V16" i="4"/>
  <c r="AM16" i="4"/>
  <c r="AL16" i="4"/>
  <c r="AK16" i="4"/>
  <c r="AJ16" i="4"/>
  <c r="AI16" i="4"/>
  <c r="AC16" i="4"/>
  <c r="Z16" i="4"/>
  <c r="AC15" i="4"/>
  <c r="Z15" i="4"/>
  <c r="AQ13" i="4"/>
  <c r="AA12" i="4"/>
  <c r="AN12" i="4"/>
  <c r="E12" i="4"/>
  <c r="V12" i="4"/>
  <c r="AM12" i="4"/>
  <c r="AL12" i="4"/>
  <c r="AK12" i="4"/>
  <c r="AJ12" i="4"/>
  <c r="AI12" i="4"/>
  <c r="AC12" i="4"/>
  <c r="Z12" i="4"/>
  <c r="AA11" i="4"/>
  <c r="AN11" i="4"/>
  <c r="E11" i="4"/>
  <c r="V11" i="4"/>
  <c r="AM11" i="4"/>
  <c r="AL11" i="4"/>
  <c r="AK11" i="4"/>
  <c r="AJ11" i="4"/>
  <c r="AI11" i="4"/>
  <c r="AC11" i="4"/>
  <c r="Z11" i="4"/>
  <c r="AA10" i="4"/>
  <c r="AN10" i="4"/>
  <c r="E10" i="4"/>
  <c r="V10" i="4"/>
  <c r="AM10" i="4"/>
  <c r="AL10" i="4"/>
  <c r="AK10" i="4"/>
  <c r="AJ10" i="4"/>
  <c r="AI10" i="4"/>
  <c r="AC10" i="4"/>
  <c r="Z10" i="4"/>
  <c r="AA9" i="4"/>
  <c r="AN9" i="4"/>
  <c r="E9" i="4"/>
  <c r="V9" i="4"/>
  <c r="AM9" i="4"/>
  <c r="AL9" i="4"/>
  <c r="AK9" i="4"/>
  <c r="AJ9" i="4"/>
  <c r="AI9" i="4"/>
  <c r="AC9" i="4"/>
  <c r="Z9" i="4"/>
  <c r="AJ8" i="4"/>
  <c r="AN8" i="4"/>
  <c r="E8" i="4"/>
  <c r="V8" i="4"/>
  <c r="AM8" i="4"/>
  <c r="AL8" i="4"/>
  <c r="AK8" i="4"/>
  <c r="AI8" i="4"/>
  <c r="AC8" i="4"/>
  <c r="Z8" i="4"/>
  <c r="AC7" i="4"/>
  <c r="Z7" i="4"/>
  <c r="AA57" i="3"/>
  <c r="AA11" i="3"/>
  <c r="AA12" i="3"/>
  <c r="AA13" i="3"/>
  <c r="AA14" i="3"/>
  <c r="AA15" i="3"/>
  <c r="AA3" i="3"/>
  <c r="AA4" i="3"/>
  <c r="AA5" i="3"/>
  <c r="AA6" i="3"/>
  <c r="AA7" i="3"/>
  <c r="AA8" i="3"/>
  <c r="AA9" i="3"/>
  <c r="AA10" i="3"/>
  <c r="AA16" i="3"/>
  <c r="U18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U40" i="3"/>
  <c r="Z32" i="3"/>
  <c r="Z40" i="3"/>
  <c r="AA40" i="3"/>
  <c r="U43" i="3"/>
  <c r="AA43" i="3"/>
  <c r="U46" i="3"/>
  <c r="AA46" i="3"/>
  <c r="U49" i="3"/>
  <c r="AA49" i="3"/>
  <c r="W50" i="3"/>
  <c r="Z50" i="3"/>
  <c r="AA50" i="3"/>
  <c r="AA51" i="3"/>
  <c r="AA52" i="3"/>
  <c r="AA53" i="3"/>
  <c r="AA56" i="3"/>
  <c r="Z53" i="3"/>
  <c r="Z56" i="3"/>
  <c r="Y52" i="3"/>
  <c r="Y56" i="3"/>
  <c r="W53" i="3"/>
  <c r="W56" i="3"/>
  <c r="V52" i="3"/>
  <c r="V56" i="3"/>
  <c r="U10" i="3"/>
  <c r="U16" i="3"/>
  <c r="U22" i="3"/>
  <c r="U23" i="3"/>
  <c r="U30" i="3"/>
  <c r="U53" i="3"/>
  <c r="U56" i="3"/>
  <c r="AA55" i="3"/>
  <c r="Y54" i="3"/>
  <c r="V54" i="3"/>
  <c r="Y50" i="3"/>
  <c r="V50" i="3"/>
  <c r="Y49" i="3"/>
  <c r="V49" i="3"/>
  <c r="AA48" i="3"/>
  <c r="AA47" i="3"/>
  <c r="Y46" i="3"/>
  <c r="V46" i="3"/>
  <c r="AA45" i="3"/>
  <c r="AA44" i="3"/>
  <c r="Y43" i="3"/>
  <c r="V43" i="3"/>
  <c r="AA42" i="3"/>
  <c r="AA41" i="3"/>
  <c r="Y34" i="3"/>
  <c r="Y40" i="3"/>
  <c r="V32" i="3"/>
  <c r="V40" i="3"/>
  <c r="AA39" i="3"/>
  <c r="AA38" i="3"/>
  <c r="V38" i="3"/>
  <c r="AA37" i="3"/>
  <c r="AA36" i="3"/>
  <c r="AA35" i="3"/>
  <c r="AA34" i="3"/>
  <c r="AA33" i="3"/>
  <c r="AA32" i="3"/>
  <c r="AA31" i="3"/>
  <c r="Y30" i="3"/>
  <c r="V30" i="3"/>
  <c r="Y22" i="3"/>
  <c r="Y23" i="3"/>
  <c r="V22" i="3"/>
  <c r="V23" i="3"/>
  <c r="AA17" i="3"/>
  <c r="Y15" i="3"/>
  <c r="Y10" i="3"/>
  <c r="Y16" i="3"/>
  <c r="V15" i="3"/>
  <c r="V10" i="3"/>
  <c r="V16" i="3"/>
  <c r="W10" i="3"/>
  <c r="T57" i="3"/>
  <c r="T11" i="3"/>
  <c r="T12" i="3"/>
  <c r="T13" i="3"/>
  <c r="T14" i="3"/>
  <c r="T15" i="3"/>
  <c r="T3" i="3"/>
  <c r="T4" i="3"/>
  <c r="T5" i="3"/>
  <c r="T6" i="3"/>
  <c r="T7" i="3"/>
  <c r="T8" i="3"/>
  <c r="T9" i="3"/>
  <c r="T10" i="3"/>
  <c r="T16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43" i="3"/>
  <c r="N46" i="3"/>
  <c r="T46" i="3"/>
  <c r="N49" i="3"/>
  <c r="T49" i="3"/>
  <c r="T52" i="3"/>
  <c r="T53" i="3"/>
  <c r="T56" i="3"/>
  <c r="S53" i="3"/>
  <c r="S56" i="3"/>
  <c r="R52" i="3"/>
  <c r="R56" i="3"/>
  <c r="O52" i="3"/>
  <c r="O56" i="3"/>
  <c r="N23" i="3"/>
  <c r="N53" i="3"/>
  <c r="N56" i="3"/>
  <c r="T55" i="3"/>
  <c r="R54" i="3"/>
  <c r="O54" i="3"/>
  <c r="R50" i="3"/>
  <c r="O50" i="3"/>
  <c r="R49" i="3"/>
  <c r="O49" i="3"/>
  <c r="T48" i="3"/>
  <c r="T47" i="3"/>
  <c r="R46" i="3"/>
  <c r="O46" i="3"/>
  <c r="T45" i="3"/>
  <c r="T44" i="3"/>
  <c r="R43" i="3"/>
  <c r="O43" i="3"/>
  <c r="T41" i="3"/>
  <c r="T42" i="3"/>
  <c r="R34" i="3"/>
  <c r="R40" i="3"/>
  <c r="O32" i="3"/>
  <c r="O40" i="3"/>
  <c r="T39" i="3"/>
  <c r="T38" i="3"/>
  <c r="O38" i="3"/>
  <c r="T37" i="3"/>
  <c r="T36" i="3"/>
  <c r="T35" i="3"/>
  <c r="T34" i="3"/>
  <c r="T33" i="3"/>
  <c r="T32" i="3"/>
  <c r="T31" i="3"/>
  <c r="R30" i="3"/>
  <c r="O30" i="3"/>
  <c r="R22" i="3"/>
  <c r="R23" i="3"/>
  <c r="O22" i="3"/>
  <c r="O23" i="3"/>
  <c r="T17" i="3"/>
  <c r="R15" i="3"/>
  <c r="R10" i="3"/>
  <c r="R16" i="3"/>
  <c r="O15" i="3"/>
  <c r="O10" i="3"/>
  <c r="O16" i="3"/>
  <c r="N11" i="2"/>
  <c r="N15" i="2"/>
  <c r="N22" i="2"/>
  <c r="H54" i="3"/>
  <c r="N27" i="2"/>
  <c r="N28" i="2"/>
  <c r="N30" i="2"/>
  <c r="N29" i="2"/>
  <c r="N14" i="2"/>
  <c r="H10" i="3"/>
  <c r="H15" i="3"/>
  <c r="G6" i="2"/>
  <c r="H30" i="3"/>
  <c r="H32" i="3"/>
  <c r="H40" i="3"/>
  <c r="G10" i="2"/>
  <c r="G11" i="2"/>
  <c r="G15" i="2"/>
  <c r="G27" i="2"/>
  <c r="G23" i="2"/>
  <c r="G28" i="2"/>
  <c r="G30" i="2"/>
  <c r="H43" i="3"/>
  <c r="G17" i="2"/>
  <c r="G18" i="2"/>
  <c r="G19" i="2"/>
  <c r="I50" i="3"/>
  <c r="N11" i="1"/>
  <c r="N25" i="1"/>
  <c r="N29" i="1"/>
  <c r="N32" i="1"/>
  <c r="G47" i="3"/>
  <c r="G44" i="3"/>
  <c r="G45" i="3"/>
  <c r="G24" i="3"/>
  <c r="G25" i="3"/>
  <c r="G26" i="3"/>
  <c r="G27" i="3"/>
  <c r="G28" i="3"/>
  <c r="G29" i="3"/>
  <c r="G18" i="3"/>
  <c r="G22" i="3"/>
  <c r="C90" i="9"/>
  <c r="G15" i="3"/>
  <c r="G3" i="3"/>
  <c r="G4" i="3"/>
  <c r="G5" i="3"/>
  <c r="G6" i="3"/>
  <c r="G7" i="3"/>
  <c r="G8" i="3"/>
  <c r="G9" i="3"/>
  <c r="G10" i="3"/>
  <c r="G16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52" i="3"/>
  <c r="H50" i="3"/>
  <c r="G29" i="1"/>
  <c r="G32" i="1"/>
  <c r="H109" i="26"/>
  <c r="H124" i="26"/>
  <c r="G109" i="26"/>
  <c r="G124" i="26"/>
  <c r="H99" i="26"/>
  <c r="G99" i="26"/>
  <c r="H91" i="26"/>
  <c r="H92" i="26"/>
  <c r="G91" i="26"/>
  <c r="G92" i="26"/>
  <c r="H83" i="26"/>
  <c r="H86" i="26"/>
  <c r="H87" i="26"/>
  <c r="G83" i="26"/>
  <c r="G86" i="26"/>
  <c r="G87" i="26"/>
  <c r="H64" i="26"/>
  <c r="H70" i="26"/>
  <c r="H71" i="26"/>
  <c r="H75" i="26"/>
  <c r="G64" i="26"/>
  <c r="G70" i="26"/>
  <c r="G71" i="26"/>
  <c r="G75" i="26"/>
  <c r="G124" i="20"/>
  <c r="H99" i="20"/>
  <c r="G99" i="20"/>
  <c r="H91" i="20"/>
  <c r="H92" i="20"/>
  <c r="G91" i="20"/>
  <c r="G92" i="20"/>
  <c r="H83" i="20"/>
  <c r="H86" i="20"/>
  <c r="H87" i="20"/>
  <c r="G83" i="20"/>
  <c r="G86" i="20"/>
  <c r="G87" i="20"/>
  <c r="H64" i="20"/>
  <c r="H70" i="20"/>
  <c r="H71" i="20"/>
  <c r="H75" i="20"/>
  <c r="G75" i="20"/>
  <c r="E91" i="9"/>
  <c r="E96" i="9"/>
  <c r="E97" i="9"/>
  <c r="E120" i="9"/>
  <c r="E124" i="9"/>
  <c r="F71" i="9"/>
  <c r="E71" i="9"/>
  <c r="F51" i="9"/>
  <c r="F50" i="9"/>
  <c r="F49" i="9"/>
  <c r="G15" i="9"/>
  <c r="L36" i="8"/>
  <c r="K36" i="8"/>
  <c r="G61" i="6"/>
  <c r="G30" i="6"/>
  <c r="G63" i="6"/>
  <c r="J66" i="9"/>
  <c r="L66" i="9"/>
  <c r="M66" i="9"/>
  <c r="N66" i="9"/>
  <c r="O66" i="9"/>
  <c r="P66" i="9"/>
  <c r="Q66" i="9"/>
  <c r="S66" i="9"/>
  <c r="T66" i="9"/>
  <c r="U66" i="9"/>
  <c r="W66" i="9"/>
  <c r="X66" i="9"/>
  <c r="Y66" i="9"/>
  <c r="Z66" i="9"/>
  <c r="AA66" i="9"/>
  <c r="C66" i="9"/>
  <c r="F14" i="4"/>
  <c r="N14" i="4"/>
  <c r="O14" i="4"/>
  <c r="X14" i="4"/>
  <c r="M12" i="1"/>
  <c r="M17" i="2"/>
  <c r="M13" i="1"/>
  <c r="M18" i="2"/>
  <c r="M6" i="2"/>
  <c r="AA5" i="9"/>
  <c r="AA6" i="9"/>
  <c r="AA7" i="9"/>
  <c r="AA8" i="9"/>
  <c r="AA9" i="9"/>
  <c r="AA10" i="9"/>
  <c r="AA11" i="9"/>
  <c r="AA12" i="9"/>
  <c r="AA13" i="9"/>
  <c r="AA14" i="9"/>
  <c r="AA15" i="9"/>
  <c r="AA16" i="9"/>
  <c r="AA17" i="9"/>
  <c r="AA18" i="9"/>
  <c r="AA19" i="9"/>
  <c r="AA20" i="9"/>
  <c r="C20" i="9"/>
  <c r="F6" i="4"/>
  <c r="F15" i="20"/>
  <c r="F19" i="20"/>
  <c r="F20" i="20"/>
  <c r="N6" i="4"/>
  <c r="F15" i="26"/>
  <c r="F19" i="26"/>
  <c r="F20" i="26"/>
  <c r="W6" i="4"/>
  <c r="F15" i="12"/>
  <c r="F19" i="12"/>
  <c r="F20" i="12"/>
  <c r="O6" i="4"/>
  <c r="X6" i="4"/>
  <c r="M4" i="2"/>
  <c r="M5" i="2"/>
  <c r="M7" i="2"/>
  <c r="M8" i="1"/>
  <c r="M8" i="2"/>
  <c r="M9" i="1"/>
  <c r="M9" i="2"/>
  <c r="M10" i="1"/>
  <c r="M10" i="2"/>
  <c r="M11" i="2"/>
  <c r="M12" i="2"/>
  <c r="M15" i="2"/>
  <c r="J54" i="3"/>
  <c r="I54" i="3"/>
  <c r="L54" i="3"/>
  <c r="M54" i="3"/>
  <c r="F54" i="3"/>
  <c r="M26" i="2"/>
  <c r="AA75" i="9"/>
  <c r="C75" i="9"/>
  <c r="F21" i="4"/>
  <c r="M25" i="2"/>
  <c r="M24" i="2"/>
  <c r="M27" i="2"/>
  <c r="M18" i="1"/>
  <c r="M6" i="1"/>
  <c r="M4" i="1"/>
  <c r="M5" i="1"/>
  <c r="M7" i="1"/>
  <c r="M11" i="1"/>
  <c r="M16" i="1"/>
  <c r="M25" i="1"/>
  <c r="M28" i="1"/>
  <c r="M27" i="1"/>
  <c r="M29" i="1"/>
  <c r="F112" i="12"/>
  <c r="F30" i="6"/>
  <c r="F61" i="6"/>
  <c r="F63" i="6"/>
  <c r="L16" i="15"/>
  <c r="F15" i="7"/>
  <c r="F23" i="7"/>
  <c r="F54" i="7"/>
  <c r="D85" i="9"/>
  <c r="D90" i="9"/>
  <c r="D91" i="9"/>
  <c r="D96" i="9"/>
  <c r="D97" i="9"/>
  <c r="D104" i="9"/>
  <c r="D114" i="9"/>
  <c r="D117" i="9"/>
  <c r="D120" i="9"/>
  <c r="D123" i="9"/>
  <c r="D124" i="9"/>
  <c r="D129" i="9"/>
  <c r="C85" i="9"/>
  <c r="C104" i="9"/>
  <c r="C114" i="9"/>
  <c r="C117" i="9"/>
  <c r="C129" i="9"/>
  <c r="C91" i="9"/>
  <c r="C96" i="9"/>
  <c r="C97" i="9"/>
  <c r="C120" i="9"/>
  <c r="C124" i="9"/>
  <c r="I15" i="9"/>
  <c r="I19" i="9"/>
  <c r="I20" i="9"/>
  <c r="I25" i="9"/>
  <c r="I65" i="9"/>
  <c r="I71" i="9"/>
  <c r="I72" i="9"/>
  <c r="I76" i="9"/>
  <c r="J15" i="9"/>
  <c r="J19" i="9"/>
  <c r="J20" i="9"/>
  <c r="J25" i="9"/>
  <c r="J65" i="9"/>
  <c r="J71" i="9"/>
  <c r="J72" i="9"/>
  <c r="J76" i="9"/>
  <c r="K15" i="9"/>
  <c r="K19" i="9"/>
  <c r="K20" i="9"/>
  <c r="K25" i="9"/>
  <c r="K65" i="9"/>
  <c r="K72" i="9"/>
  <c r="K76" i="9"/>
  <c r="L15" i="9"/>
  <c r="L19" i="9"/>
  <c r="L20" i="9"/>
  <c r="L25" i="9"/>
  <c r="L65" i="9"/>
  <c r="L71" i="9"/>
  <c r="L72" i="9"/>
  <c r="L76" i="9"/>
  <c r="M15" i="9"/>
  <c r="M19" i="9"/>
  <c r="M20" i="9"/>
  <c r="M25" i="9"/>
  <c r="M65" i="9"/>
  <c r="M71" i="9"/>
  <c r="M72" i="9"/>
  <c r="M76" i="9"/>
  <c r="N15" i="9"/>
  <c r="N19" i="9"/>
  <c r="N20" i="9"/>
  <c r="N25" i="9"/>
  <c r="N65" i="9"/>
  <c r="N71" i="9"/>
  <c r="N72" i="9"/>
  <c r="N76" i="9"/>
  <c r="O15" i="9"/>
  <c r="O19" i="9"/>
  <c r="O20" i="9"/>
  <c r="O25" i="9"/>
  <c r="O65" i="9"/>
  <c r="O71" i="9"/>
  <c r="O72" i="9"/>
  <c r="O76" i="9"/>
  <c r="P15" i="9"/>
  <c r="P19" i="9"/>
  <c r="P20" i="9"/>
  <c r="P25" i="9"/>
  <c r="P65" i="9"/>
  <c r="P71" i="9"/>
  <c r="P72" i="9"/>
  <c r="P76" i="9"/>
  <c r="Q15" i="9"/>
  <c r="Q19" i="9"/>
  <c r="Q20" i="9"/>
  <c r="Q25" i="9"/>
  <c r="Q65" i="9"/>
  <c r="Q71" i="9"/>
  <c r="Q72" i="9"/>
  <c r="Q76" i="9"/>
  <c r="R15" i="9"/>
  <c r="R19" i="9"/>
  <c r="R20" i="9"/>
  <c r="R25" i="9"/>
  <c r="R65" i="9"/>
  <c r="R71" i="9"/>
  <c r="R72" i="9"/>
  <c r="R76" i="9"/>
  <c r="S15" i="9"/>
  <c r="S19" i="9"/>
  <c r="S20" i="9"/>
  <c r="S25" i="9"/>
  <c r="S65" i="9"/>
  <c r="S71" i="9"/>
  <c r="S72" i="9"/>
  <c r="S76" i="9"/>
  <c r="T15" i="9"/>
  <c r="T19" i="9"/>
  <c r="T20" i="9"/>
  <c r="T25" i="9"/>
  <c r="T65" i="9"/>
  <c r="T71" i="9"/>
  <c r="T72" i="9"/>
  <c r="T76" i="9"/>
  <c r="U15" i="9"/>
  <c r="U19" i="9"/>
  <c r="U20" i="9"/>
  <c r="U25" i="9"/>
  <c r="U65" i="9"/>
  <c r="U71" i="9"/>
  <c r="U72" i="9"/>
  <c r="U76" i="9"/>
  <c r="V15" i="9"/>
  <c r="V19" i="9"/>
  <c r="V20" i="9"/>
  <c r="V25" i="9"/>
  <c r="V65" i="9"/>
  <c r="V71" i="9"/>
  <c r="V72" i="9"/>
  <c r="V76" i="9"/>
  <c r="W15" i="9"/>
  <c r="W19" i="9"/>
  <c r="W20" i="9"/>
  <c r="W25" i="9"/>
  <c r="W65" i="9"/>
  <c r="W71" i="9"/>
  <c r="W72" i="9"/>
  <c r="W76" i="9"/>
  <c r="X15" i="9"/>
  <c r="X19" i="9"/>
  <c r="X20" i="9"/>
  <c r="X25" i="9"/>
  <c r="X65" i="9"/>
  <c r="X71" i="9"/>
  <c r="X72" i="9"/>
  <c r="X76" i="9"/>
  <c r="Y15" i="9"/>
  <c r="Y19" i="9"/>
  <c r="Y20" i="9"/>
  <c r="Y25" i="9"/>
  <c r="Y65" i="9"/>
  <c r="Y72" i="9"/>
  <c r="Y76" i="9"/>
  <c r="Z15" i="9"/>
  <c r="Z19" i="9"/>
  <c r="Z20" i="9"/>
  <c r="Z25" i="9"/>
  <c r="Z65" i="9"/>
  <c r="Z71" i="9"/>
  <c r="Z72" i="9"/>
  <c r="Z76" i="9"/>
  <c r="AA76" i="9"/>
  <c r="C76" i="9"/>
  <c r="AA74" i="9"/>
  <c r="AA72" i="9"/>
  <c r="AA65" i="9"/>
  <c r="C65" i="9"/>
  <c r="C72" i="9"/>
  <c r="AB72" i="9"/>
  <c r="K71" i="9"/>
  <c r="Y71" i="9"/>
  <c r="AA71" i="9"/>
  <c r="C71" i="9"/>
  <c r="AB71" i="9"/>
  <c r="AB70" i="9"/>
  <c r="AB69" i="9"/>
  <c r="AB68" i="9"/>
  <c r="AB67" i="9"/>
  <c r="AB66" i="9"/>
  <c r="AB65" i="9"/>
  <c r="AA64" i="9"/>
  <c r="AB64" i="9"/>
  <c r="AB63" i="9"/>
  <c r="AB62" i="9"/>
  <c r="AB61" i="9"/>
  <c r="AB60" i="9"/>
  <c r="AB59" i="9"/>
  <c r="AA58" i="9"/>
  <c r="C58" i="9"/>
  <c r="AB58" i="9"/>
  <c r="AA57" i="9"/>
  <c r="C57" i="9"/>
  <c r="AB57" i="9"/>
  <c r="AA56" i="9"/>
  <c r="C56" i="9"/>
  <c r="AB56" i="9"/>
  <c r="AA55" i="9"/>
  <c r="C55" i="9"/>
  <c r="AB55" i="9"/>
  <c r="AA54" i="9"/>
  <c r="C54" i="9"/>
  <c r="AB54" i="9"/>
  <c r="AA53" i="9"/>
  <c r="C53" i="9"/>
  <c r="AB53" i="9"/>
  <c r="Q52" i="9"/>
  <c r="R52" i="9"/>
  <c r="AA52" i="9"/>
  <c r="C52" i="9"/>
  <c r="AB52" i="9"/>
  <c r="AA51" i="9"/>
  <c r="C51" i="9"/>
  <c r="AB51" i="9"/>
  <c r="AA50" i="9"/>
  <c r="C50" i="9"/>
  <c r="AB50" i="9"/>
  <c r="AA49" i="9"/>
  <c r="C49" i="9"/>
  <c r="AB49" i="9"/>
  <c r="AA48" i="9"/>
  <c r="C48" i="9"/>
  <c r="AB48" i="9"/>
  <c r="AA47" i="9"/>
  <c r="C47" i="9"/>
  <c r="AB47" i="9"/>
  <c r="AA46" i="9"/>
  <c r="C46" i="9"/>
  <c r="AB46" i="9"/>
  <c r="AA45" i="9"/>
  <c r="C45" i="9"/>
  <c r="AB45" i="9"/>
  <c r="AA44" i="9"/>
  <c r="C44" i="9"/>
  <c r="AB44" i="9"/>
  <c r="AA43" i="9"/>
  <c r="C43" i="9"/>
  <c r="AB43" i="9"/>
  <c r="AA42" i="9"/>
  <c r="C42" i="9"/>
  <c r="AB42" i="9"/>
  <c r="AA41" i="9"/>
  <c r="C41" i="9"/>
  <c r="AB41" i="9"/>
  <c r="AA40" i="9"/>
  <c r="C40" i="9"/>
  <c r="AB40" i="9"/>
  <c r="D40" i="9"/>
  <c r="AA39" i="9"/>
  <c r="C39" i="9"/>
  <c r="AB39" i="9"/>
  <c r="AA38" i="9"/>
  <c r="C38" i="9"/>
  <c r="AB38" i="9"/>
  <c r="AA37" i="9"/>
  <c r="C37" i="9"/>
  <c r="AB37" i="9"/>
  <c r="Q35" i="9"/>
  <c r="Q28" i="9"/>
  <c r="Q36" i="9"/>
  <c r="AA36" i="9"/>
  <c r="C36" i="9"/>
  <c r="AB36" i="9"/>
  <c r="D35" i="9"/>
  <c r="D28" i="9"/>
  <c r="D36" i="9"/>
  <c r="AA35" i="9"/>
  <c r="C35" i="9"/>
  <c r="AB35" i="9"/>
  <c r="AA34" i="9"/>
  <c r="C34" i="9"/>
  <c r="AB34" i="9"/>
  <c r="AA33" i="9"/>
  <c r="C33" i="9"/>
  <c r="AB33" i="9"/>
  <c r="AA32" i="9"/>
  <c r="C32" i="9"/>
  <c r="AB32" i="9"/>
  <c r="AA31" i="9"/>
  <c r="C31" i="9"/>
  <c r="AB31" i="9"/>
  <c r="AA30" i="9"/>
  <c r="C30" i="9"/>
  <c r="AB30" i="9"/>
  <c r="AA29" i="9"/>
  <c r="C29" i="9"/>
  <c r="AB29" i="9"/>
  <c r="AA28" i="9"/>
  <c r="C28" i="9"/>
  <c r="AB28" i="9"/>
  <c r="AA27" i="9"/>
  <c r="C27" i="9"/>
  <c r="AB27" i="9"/>
  <c r="AA26" i="9"/>
  <c r="C26" i="9"/>
  <c r="AB26" i="9"/>
  <c r="AB25" i="9"/>
  <c r="D25" i="9"/>
  <c r="C24" i="9"/>
  <c r="AB24" i="9"/>
  <c r="C23" i="9"/>
  <c r="AB23" i="9"/>
  <c r="C22" i="9"/>
  <c r="AB22" i="9"/>
  <c r="C21" i="9"/>
  <c r="AB21" i="9"/>
  <c r="AB20" i="9"/>
  <c r="D15" i="9"/>
  <c r="D19" i="9"/>
  <c r="D20" i="9"/>
  <c r="C19" i="9"/>
  <c r="AB19" i="9"/>
  <c r="C18" i="9"/>
  <c r="AB18" i="9"/>
  <c r="C17" i="9"/>
  <c r="AB17" i="9"/>
  <c r="C16" i="9"/>
  <c r="AB16" i="9"/>
  <c r="C15" i="9"/>
  <c r="AB15" i="9"/>
  <c r="C14" i="9"/>
  <c r="AB14" i="9"/>
  <c r="C13" i="9"/>
  <c r="AB13" i="9"/>
  <c r="C12" i="9"/>
  <c r="AB12" i="9"/>
  <c r="C11" i="9"/>
  <c r="AB11" i="9"/>
  <c r="C10" i="9"/>
  <c r="AB10" i="9"/>
  <c r="C9" i="9"/>
  <c r="AB9" i="9"/>
  <c r="C8" i="9"/>
  <c r="AB8" i="9"/>
  <c r="C7" i="9"/>
  <c r="AB7" i="9"/>
  <c r="C6" i="9"/>
  <c r="AB6" i="9"/>
  <c r="C5" i="9"/>
  <c r="AB5" i="9"/>
  <c r="E16" i="27"/>
  <c r="E17" i="27"/>
  <c r="D16" i="27"/>
  <c r="D17" i="27"/>
  <c r="C16" i="27"/>
  <c r="C17" i="27"/>
  <c r="B16" i="27"/>
  <c r="B17" i="27"/>
  <c r="F52" i="3"/>
  <c r="F26" i="1"/>
  <c r="F24" i="2"/>
  <c r="G11" i="3"/>
  <c r="M11" i="3"/>
  <c r="G12" i="3"/>
  <c r="M12" i="3"/>
  <c r="G13" i="3"/>
  <c r="M13" i="3"/>
  <c r="M14" i="3"/>
  <c r="M15" i="3"/>
  <c r="M3" i="3"/>
  <c r="M4" i="3"/>
  <c r="M5" i="3"/>
  <c r="M6" i="3"/>
  <c r="M7" i="3"/>
  <c r="M8" i="3"/>
  <c r="M9" i="3"/>
  <c r="M10" i="3"/>
  <c r="M16" i="3"/>
  <c r="M24" i="3"/>
  <c r="M25" i="3"/>
  <c r="M26" i="3"/>
  <c r="M27" i="3"/>
  <c r="M28" i="3"/>
  <c r="M29" i="3"/>
  <c r="M30" i="3"/>
  <c r="L32" i="3"/>
  <c r="L40" i="3"/>
  <c r="J32" i="3"/>
  <c r="J35" i="3"/>
  <c r="J36" i="3"/>
  <c r="J40" i="3"/>
  <c r="M40" i="3"/>
  <c r="J43" i="3"/>
  <c r="M43" i="3"/>
  <c r="G46" i="3"/>
  <c r="J46" i="3"/>
  <c r="M46" i="3"/>
  <c r="G49" i="3"/>
  <c r="J49" i="3"/>
  <c r="M49" i="3"/>
  <c r="G50" i="3"/>
  <c r="L50" i="3"/>
  <c r="J50" i="3"/>
  <c r="M50" i="3"/>
  <c r="M51" i="3"/>
  <c r="M52" i="3"/>
  <c r="M18" i="3"/>
  <c r="M19" i="3"/>
  <c r="M20" i="3"/>
  <c r="M21" i="3"/>
  <c r="M22" i="3"/>
  <c r="M23" i="3"/>
  <c r="M53" i="3"/>
  <c r="M56" i="3"/>
  <c r="L53" i="3"/>
  <c r="L56" i="3"/>
  <c r="J15" i="3"/>
  <c r="J10" i="3"/>
  <c r="J16" i="3"/>
  <c r="J22" i="3"/>
  <c r="J23" i="3"/>
  <c r="J30" i="3"/>
  <c r="J53" i="3"/>
  <c r="J56" i="3"/>
  <c r="I53" i="3"/>
  <c r="I56" i="3"/>
  <c r="G30" i="3"/>
  <c r="G23" i="3"/>
  <c r="G53" i="3"/>
  <c r="G56" i="3"/>
  <c r="F53" i="3"/>
  <c r="F56" i="3"/>
  <c r="F51" i="3"/>
  <c r="F27" i="1"/>
  <c r="F25" i="2"/>
  <c r="F26" i="2"/>
  <c r="F27" i="2"/>
  <c r="F30" i="1"/>
  <c r="F28" i="1"/>
  <c r="F13" i="3"/>
  <c r="F31" i="3"/>
  <c r="F32" i="3"/>
  <c r="F33" i="3"/>
  <c r="F34" i="3"/>
  <c r="F35" i="3"/>
  <c r="F36" i="3"/>
  <c r="F37" i="3"/>
  <c r="F38" i="3"/>
  <c r="F39" i="3"/>
  <c r="F40" i="3"/>
  <c r="M32" i="3"/>
  <c r="F50" i="3"/>
  <c r="H29" i="5"/>
  <c r="H9" i="5"/>
  <c r="H15" i="5"/>
  <c r="H26" i="5"/>
  <c r="H33" i="5"/>
  <c r="H38" i="5"/>
  <c r="B11" i="18"/>
  <c r="B16" i="18"/>
  <c r="B26" i="18"/>
  <c r="N30" i="14"/>
  <c r="M30" i="1"/>
  <c r="M41" i="3"/>
  <c r="F41" i="3"/>
  <c r="F42" i="3"/>
  <c r="F43" i="3"/>
  <c r="F20" i="2"/>
  <c r="F47" i="3"/>
  <c r="F22" i="1"/>
  <c r="F21" i="2"/>
  <c r="F48" i="3"/>
  <c r="F23" i="1"/>
  <c r="F22" i="2"/>
  <c r="F23" i="2"/>
  <c r="F28" i="2"/>
  <c r="F5" i="3"/>
  <c r="F3" i="3"/>
  <c r="F4" i="3"/>
  <c r="F6" i="3"/>
  <c r="F9" i="3"/>
  <c r="F7" i="3"/>
  <c r="F8" i="3"/>
  <c r="F10" i="3"/>
  <c r="F4" i="2"/>
  <c r="F11" i="3"/>
  <c r="F12" i="3"/>
  <c r="F15" i="3"/>
  <c r="F5" i="2"/>
  <c r="F6" i="2"/>
  <c r="F8" i="2"/>
  <c r="F25" i="3"/>
  <c r="F26" i="3"/>
  <c r="F28" i="3"/>
  <c r="F24" i="3"/>
  <c r="F27" i="3"/>
  <c r="F29" i="3"/>
  <c r="F30" i="3"/>
  <c r="F7" i="2"/>
  <c r="F44" i="3"/>
  <c r="F19" i="1"/>
  <c r="F9" i="2"/>
  <c r="F45" i="3"/>
  <c r="F20" i="1"/>
  <c r="F10" i="2"/>
  <c r="F11" i="2"/>
  <c r="F15" i="2"/>
  <c r="M31" i="3"/>
  <c r="M33" i="3"/>
  <c r="W13" i="4"/>
  <c r="O13" i="4"/>
  <c r="N13" i="4"/>
  <c r="F13" i="4"/>
  <c r="X13" i="4"/>
  <c r="N22" i="4"/>
  <c r="N27" i="4"/>
  <c r="F19" i="4"/>
  <c r="F22" i="4"/>
  <c r="F27" i="4"/>
  <c r="W22" i="4"/>
  <c r="W27" i="4"/>
  <c r="O19" i="4"/>
  <c r="O22" i="4"/>
  <c r="O27" i="4"/>
  <c r="X27" i="4"/>
  <c r="X22" i="4"/>
  <c r="F109" i="26"/>
  <c r="F124" i="26"/>
  <c r="P14" i="4"/>
  <c r="Q14" i="4"/>
  <c r="R14" i="4"/>
  <c r="S14" i="4"/>
  <c r="T14" i="4"/>
  <c r="U14" i="4"/>
  <c r="V14" i="4"/>
  <c r="P6" i="4"/>
  <c r="Q6" i="4"/>
  <c r="R6" i="4"/>
  <c r="S6" i="4"/>
  <c r="T6" i="4"/>
  <c r="U6" i="4"/>
  <c r="V6" i="4"/>
  <c r="E86" i="26"/>
  <c r="E83" i="26"/>
  <c r="E87" i="26"/>
  <c r="E91" i="26"/>
  <c r="E92" i="26"/>
  <c r="E99" i="26"/>
  <c r="E109" i="26"/>
  <c r="E112" i="26"/>
  <c r="E115" i="26"/>
  <c r="E118" i="26"/>
  <c r="E119" i="26"/>
  <c r="E124" i="26"/>
  <c r="D86" i="26"/>
  <c r="D83" i="26"/>
  <c r="D87" i="26"/>
  <c r="D91" i="26"/>
  <c r="D92" i="26"/>
  <c r="D99" i="26"/>
  <c r="D109" i="26"/>
  <c r="D112" i="26"/>
  <c r="D115" i="26"/>
  <c r="D118" i="26"/>
  <c r="D119" i="26"/>
  <c r="D124" i="26"/>
  <c r="C86" i="26"/>
  <c r="C83" i="26"/>
  <c r="C87" i="26"/>
  <c r="C91" i="26"/>
  <c r="C92" i="26"/>
  <c r="C99" i="26"/>
  <c r="C109" i="26"/>
  <c r="C112" i="26"/>
  <c r="C115" i="26"/>
  <c r="C118" i="26"/>
  <c r="C119" i="26"/>
  <c r="C124" i="26"/>
  <c r="F99" i="26"/>
  <c r="F91" i="26"/>
  <c r="F92" i="26"/>
  <c r="F83" i="26"/>
  <c r="F86" i="26"/>
  <c r="F87" i="26"/>
  <c r="F64" i="26"/>
  <c r="F70" i="26"/>
  <c r="F71" i="26"/>
  <c r="F75" i="26"/>
  <c r="E15" i="26"/>
  <c r="E19" i="26"/>
  <c r="E20" i="26"/>
  <c r="E25" i="26"/>
  <c r="E35" i="26"/>
  <c r="E28" i="26"/>
  <c r="E36" i="26"/>
  <c r="E39" i="26"/>
  <c r="E47" i="26"/>
  <c r="E51" i="26"/>
  <c r="E57" i="26"/>
  <c r="E58" i="26"/>
  <c r="E64" i="26"/>
  <c r="E70" i="26"/>
  <c r="E71" i="26"/>
  <c r="E75" i="26"/>
  <c r="D15" i="26"/>
  <c r="D19" i="26"/>
  <c r="D20" i="26"/>
  <c r="D25" i="26"/>
  <c r="D35" i="26"/>
  <c r="D28" i="26"/>
  <c r="D36" i="26"/>
  <c r="D39" i="26"/>
  <c r="D47" i="26"/>
  <c r="D51" i="26"/>
  <c r="D57" i="26"/>
  <c r="D58" i="26"/>
  <c r="D64" i="26"/>
  <c r="D70" i="26"/>
  <c r="D71" i="26"/>
  <c r="D75" i="26"/>
  <c r="C15" i="26"/>
  <c r="C19" i="26"/>
  <c r="C20" i="26"/>
  <c r="C25" i="26"/>
  <c r="C35" i="26"/>
  <c r="C28" i="26"/>
  <c r="C36" i="26"/>
  <c r="C39" i="26"/>
  <c r="C47" i="26"/>
  <c r="C51" i="26"/>
  <c r="C57" i="26"/>
  <c r="C58" i="26"/>
  <c r="C64" i="26"/>
  <c r="C70" i="26"/>
  <c r="C71" i="26"/>
  <c r="C75" i="26"/>
  <c r="K60" i="15"/>
  <c r="K22" i="15"/>
  <c r="X21" i="4"/>
  <c r="F121" i="12"/>
  <c r="H16" i="3"/>
  <c r="H22" i="3"/>
  <c r="H23" i="3"/>
  <c r="F16" i="3"/>
  <c r="F17" i="3"/>
  <c r="F18" i="3"/>
  <c r="F19" i="3"/>
  <c r="F22" i="3"/>
  <c r="F23" i="3"/>
  <c r="F46" i="3"/>
  <c r="F49" i="3"/>
  <c r="K50" i="3"/>
  <c r="E50" i="3"/>
  <c r="D50" i="3"/>
  <c r="C50" i="3"/>
  <c r="M30" i="14"/>
  <c r="L30" i="14"/>
  <c r="B30" i="14"/>
  <c r="C30" i="14"/>
  <c r="D30" i="14"/>
  <c r="E30" i="14"/>
  <c r="F30" i="14"/>
  <c r="G30" i="14"/>
  <c r="H30" i="14"/>
  <c r="I30" i="14"/>
  <c r="J30" i="14"/>
  <c r="K30" i="14"/>
  <c r="N15" i="14"/>
  <c r="M35" i="3"/>
  <c r="F12" i="1"/>
  <c r="F14" i="1"/>
  <c r="F15" i="1"/>
  <c r="M34" i="3"/>
  <c r="M36" i="3"/>
  <c r="M37" i="3"/>
  <c r="M38" i="3"/>
  <c r="M39" i="3"/>
  <c r="I10" i="3"/>
  <c r="K10" i="3"/>
  <c r="I3" i="5"/>
  <c r="I4" i="5"/>
  <c r="I5" i="5"/>
  <c r="I6" i="5"/>
  <c r="I7" i="5"/>
  <c r="I8" i="5"/>
  <c r="E9" i="5"/>
  <c r="I9" i="5"/>
  <c r="I12" i="5"/>
  <c r="I13" i="5"/>
  <c r="I14" i="5"/>
  <c r="I15" i="5"/>
  <c r="E15" i="5"/>
  <c r="F15" i="5"/>
  <c r="I16" i="5"/>
  <c r="I17" i="5"/>
  <c r="I18" i="5"/>
  <c r="I19" i="5"/>
  <c r="I21" i="5"/>
  <c r="I22" i="5"/>
  <c r="I23" i="5"/>
  <c r="I24" i="5"/>
  <c r="I25" i="5"/>
  <c r="E26" i="5"/>
  <c r="F26" i="5"/>
  <c r="I26" i="5"/>
  <c r="I27" i="5"/>
  <c r="I28" i="5"/>
  <c r="I29" i="5"/>
  <c r="E29" i="5"/>
  <c r="I30" i="5"/>
  <c r="I31" i="5"/>
  <c r="E33" i="5"/>
  <c r="I33" i="5"/>
  <c r="I34" i="5"/>
  <c r="I35" i="5"/>
  <c r="E36" i="5"/>
  <c r="I36" i="5"/>
  <c r="I37" i="5"/>
  <c r="E38" i="5"/>
  <c r="B31" i="13"/>
  <c r="C31" i="13"/>
  <c r="C37" i="13"/>
  <c r="D31" i="13"/>
  <c r="D37" i="13"/>
  <c r="E31" i="13"/>
  <c r="E37" i="13"/>
  <c r="F31" i="13"/>
  <c r="B37" i="13"/>
  <c r="F37" i="13"/>
  <c r="C7" i="6"/>
  <c r="D7" i="6"/>
  <c r="E7" i="6"/>
  <c r="C23" i="6"/>
  <c r="D23" i="6"/>
  <c r="E23" i="6"/>
  <c r="C28" i="6"/>
  <c r="D28" i="6"/>
  <c r="E28" i="6"/>
  <c r="C61" i="6"/>
  <c r="D61" i="6"/>
  <c r="E61" i="6"/>
  <c r="C67" i="6"/>
  <c r="D67" i="6"/>
  <c r="E67" i="6"/>
  <c r="C73" i="6"/>
  <c r="C74" i="6"/>
  <c r="C75" i="6"/>
  <c r="D73" i="6"/>
  <c r="D74" i="6"/>
  <c r="D75" i="6"/>
  <c r="E73" i="6"/>
  <c r="E74" i="6"/>
  <c r="C3" i="3"/>
  <c r="D3" i="3"/>
  <c r="E3" i="3"/>
  <c r="C4" i="3"/>
  <c r="D4" i="3"/>
  <c r="E4" i="3"/>
  <c r="C5" i="3"/>
  <c r="D5" i="3"/>
  <c r="E5" i="3"/>
  <c r="C6" i="3"/>
  <c r="D6" i="3"/>
  <c r="E6" i="3"/>
  <c r="C7" i="3"/>
  <c r="D7" i="3"/>
  <c r="E7" i="3"/>
  <c r="E8" i="3"/>
  <c r="E10" i="3"/>
  <c r="C8" i="3"/>
  <c r="D8" i="3"/>
  <c r="C10" i="3"/>
  <c r="C11" i="3"/>
  <c r="D11" i="3"/>
  <c r="E11" i="3"/>
  <c r="C12" i="3"/>
  <c r="D12" i="3"/>
  <c r="C13" i="3"/>
  <c r="D13" i="3"/>
  <c r="E13" i="3"/>
  <c r="C14" i="3"/>
  <c r="D14" i="3"/>
  <c r="E14" i="3"/>
  <c r="K15" i="3"/>
  <c r="K16" i="3"/>
  <c r="K22" i="3"/>
  <c r="K23" i="3"/>
  <c r="K30" i="3"/>
  <c r="K34" i="3"/>
  <c r="K40" i="3"/>
  <c r="K52" i="3"/>
  <c r="K56" i="3"/>
  <c r="M17" i="3"/>
  <c r="C18" i="3"/>
  <c r="D18" i="3"/>
  <c r="E18" i="3"/>
  <c r="C19" i="3"/>
  <c r="D19" i="3"/>
  <c r="E19" i="3"/>
  <c r="C20" i="3"/>
  <c r="D20" i="3"/>
  <c r="E20" i="3"/>
  <c r="C21" i="3"/>
  <c r="C22" i="3"/>
  <c r="C8" i="1"/>
  <c r="D21" i="3"/>
  <c r="E21" i="3"/>
  <c r="E22" i="3"/>
  <c r="D22" i="3"/>
  <c r="D23" i="3"/>
  <c r="C24" i="3"/>
  <c r="D24" i="3"/>
  <c r="E24" i="3"/>
  <c r="C25" i="3"/>
  <c r="D25" i="3"/>
  <c r="E25" i="3"/>
  <c r="C26" i="3"/>
  <c r="D26" i="3"/>
  <c r="E26" i="3"/>
  <c r="C27" i="3"/>
  <c r="D27" i="3"/>
  <c r="E27" i="3"/>
  <c r="C28" i="3"/>
  <c r="D28" i="3"/>
  <c r="D29" i="3"/>
  <c r="D30" i="3"/>
  <c r="E28" i="3"/>
  <c r="C29" i="3"/>
  <c r="E29" i="3"/>
  <c r="E30" i="3"/>
  <c r="C31" i="3"/>
  <c r="D31" i="3"/>
  <c r="E31" i="3"/>
  <c r="C32" i="3"/>
  <c r="D32" i="3"/>
  <c r="E32" i="3"/>
  <c r="C33" i="3"/>
  <c r="D33" i="3"/>
  <c r="E33" i="3"/>
  <c r="C34" i="3"/>
  <c r="D34" i="3"/>
  <c r="E34" i="3"/>
  <c r="C35" i="3"/>
  <c r="D35" i="3"/>
  <c r="E35" i="3"/>
  <c r="C36" i="3"/>
  <c r="D36" i="3"/>
  <c r="E36" i="3"/>
  <c r="C37" i="3"/>
  <c r="D37" i="3"/>
  <c r="E37" i="3"/>
  <c r="C38" i="3"/>
  <c r="D38" i="3"/>
  <c r="E38" i="3"/>
  <c r="H38" i="3"/>
  <c r="C39" i="3"/>
  <c r="D39" i="3"/>
  <c r="E39" i="3"/>
  <c r="C40" i="3"/>
  <c r="D40" i="3"/>
  <c r="E40" i="3"/>
  <c r="C41" i="3"/>
  <c r="D41" i="3"/>
  <c r="D42" i="3"/>
  <c r="D43" i="3"/>
  <c r="D18" i="1"/>
  <c r="D20" i="2"/>
  <c r="E41" i="3"/>
  <c r="C42" i="3"/>
  <c r="C43" i="3"/>
  <c r="C18" i="1"/>
  <c r="C20" i="2"/>
  <c r="E42" i="3"/>
  <c r="E43" i="3"/>
  <c r="E18" i="1"/>
  <c r="E20" i="2"/>
  <c r="M42" i="3"/>
  <c r="K43" i="3"/>
  <c r="C44" i="3"/>
  <c r="D44" i="3"/>
  <c r="E44" i="3"/>
  <c r="E45" i="3"/>
  <c r="M44" i="3"/>
  <c r="C45" i="3"/>
  <c r="D45" i="3"/>
  <c r="M45" i="3"/>
  <c r="C46" i="3"/>
  <c r="H46" i="3"/>
  <c r="K46" i="3"/>
  <c r="C47" i="3"/>
  <c r="D47" i="3"/>
  <c r="E47" i="3"/>
  <c r="E48" i="3"/>
  <c r="E49" i="3"/>
  <c r="M47" i="3"/>
  <c r="C48" i="3"/>
  <c r="D48" i="3"/>
  <c r="D49" i="3"/>
  <c r="M48" i="3"/>
  <c r="C49" i="3"/>
  <c r="H49" i="3"/>
  <c r="K49" i="3"/>
  <c r="C51" i="3"/>
  <c r="D51" i="3"/>
  <c r="E51" i="3"/>
  <c r="C52" i="3"/>
  <c r="D52" i="3"/>
  <c r="E52" i="3"/>
  <c r="H52" i="3"/>
  <c r="C54" i="3"/>
  <c r="D54" i="3"/>
  <c r="E54" i="3"/>
  <c r="K54" i="3"/>
  <c r="C55" i="3"/>
  <c r="D55" i="3"/>
  <c r="E55" i="3"/>
  <c r="M55" i="3"/>
  <c r="M57" i="3"/>
  <c r="N3" i="14"/>
  <c r="B15" i="14"/>
  <c r="C15" i="14"/>
  <c r="D15" i="14"/>
  <c r="E15" i="14"/>
  <c r="F15" i="14"/>
  <c r="G15" i="14"/>
  <c r="H15" i="14"/>
  <c r="I15" i="14"/>
  <c r="J15" i="14"/>
  <c r="K15" i="14"/>
  <c r="L15" i="14"/>
  <c r="M15" i="14"/>
  <c r="N16" i="14"/>
  <c r="E4" i="15"/>
  <c r="F4" i="15"/>
  <c r="K4" i="15"/>
  <c r="M4" i="15"/>
  <c r="E5" i="15"/>
  <c r="F5" i="15"/>
  <c r="G5" i="15"/>
  <c r="K5" i="15"/>
  <c r="M5" i="15"/>
  <c r="E6" i="15"/>
  <c r="F6" i="15"/>
  <c r="G6" i="15"/>
  <c r="K6" i="15"/>
  <c r="L6" i="15"/>
  <c r="M6" i="15"/>
  <c r="B7" i="15"/>
  <c r="B13" i="15"/>
  <c r="B16" i="15"/>
  <c r="B24" i="15"/>
  <c r="L7" i="15"/>
  <c r="K8" i="15"/>
  <c r="M8" i="15"/>
  <c r="E9" i="15"/>
  <c r="F9" i="15"/>
  <c r="K9" i="15"/>
  <c r="M9" i="15"/>
  <c r="E10" i="15"/>
  <c r="F10" i="15"/>
  <c r="G10" i="15"/>
  <c r="K10" i="15"/>
  <c r="M10" i="15"/>
  <c r="E11" i="15"/>
  <c r="F11" i="15"/>
  <c r="G11" i="15"/>
  <c r="K11" i="15"/>
  <c r="M11" i="15"/>
  <c r="E12" i="15"/>
  <c r="F12" i="15"/>
  <c r="G12" i="15"/>
  <c r="K12" i="15"/>
  <c r="L12" i="15"/>
  <c r="E13" i="15"/>
  <c r="K13" i="15"/>
  <c r="E15" i="15"/>
  <c r="F15" i="15"/>
  <c r="K15" i="15"/>
  <c r="M15" i="15"/>
  <c r="C16" i="15"/>
  <c r="D16" i="15"/>
  <c r="E16" i="15"/>
  <c r="J16" i="15"/>
  <c r="K16" i="15"/>
  <c r="M16" i="15"/>
  <c r="E19" i="15"/>
  <c r="F19" i="15"/>
  <c r="G19" i="15"/>
  <c r="K19" i="15"/>
  <c r="L19" i="15"/>
  <c r="M19" i="15"/>
  <c r="E20" i="15"/>
  <c r="F20" i="15"/>
  <c r="G20" i="15"/>
  <c r="K20" i="15"/>
  <c r="M20" i="15"/>
  <c r="M21" i="15"/>
  <c r="M22" i="15"/>
  <c r="E23" i="15"/>
  <c r="F23" i="15"/>
  <c r="G23" i="15"/>
  <c r="K23" i="15"/>
  <c r="L23" i="15"/>
  <c r="M23" i="15"/>
  <c r="E27" i="15"/>
  <c r="F27" i="15"/>
  <c r="G27" i="15"/>
  <c r="K27" i="15"/>
  <c r="M27" i="15"/>
  <c r="E28" i="15"/>
  <c r="F28" i="15"/>
  <c r="G28" i="15"/>
  <c r="K28" i="15"/>
  <c r="M28" i="15"/>
  <c r="E29" i="15"/>
  <c r="F29" i="15"/>
  <c r="K29" i="15"/>
  <c r="L29" i="15"/>
  <c r="M29" i="15"/>
  <c r="E30" i="15"/>
  <c r="F30" i="15"/>
  <c r="G30" i="15"/>
  <c r="K30" i="15"/>
  <c r="M30" i="15"/>
  <c r="E31" i="15"/>
  <c r="F31" i="15"/>
  <c r="G31" i="15"/>
  <c r="L31" i="15"/>
  <c r="M31" i="15"/>
  <c r="F32" i="15"/>
  <c r="G32" i="15"/>
  <c r="L32" i="15"/>
  <c r="M32" i="15"/>
  <c r="F33" i="15"/>
  <c r="G33" i="15"/>
  <c r="B34" i="15"/>
  <c r="K35" i="15"/>
  <c r="M35" i="15"/>
  <c r="E36" i="15"/>
  <c r="F36" i="15"/>
  <c r="K36" i="15"/>
  <c r="M36" i="15"/>
  <c r="K37" i="15"/>
  <c r="L37" i="15"/>
  <c r="E38" i="15"/>
  <c r="F38" i="15"/>
  <c r="G38" i="15"/>
  <c r="L38" i="15"/>
  <c r="M38" i="15"/>
  <c r="E39" i="15"/>
  <c r="F39" i="15"/>
  <c r="G39" i="15"/>
  <c r="K39" i="15"/>
  <c r="M39" i="15"/>
  <c r="E40" i="15"/>
  <c r="F40" i="15"/>
  <c r="G40" i="15"/>
  <c r="K40" i="15"/>
  <c r="M40" i="15"/>
  <c r="K41" i="15"/>
  <c r="L41" i="15"/>
  <c r="M41" i="15"/>
  <c r="E42" i="15"/>
  <c r="F42" i="15"/>
  <c r="G42" i="15"/>
  <c r="L42" i="15"/>
  <c r="M42" i="15"/>
  <c r="E43" i="15"/>
  <c r="F43" i="15"/>
  <c r="G43" i="15"/>
  <c r="K43" i="15"/>
  <c r="M43" i="15"/>
  <c r="E44" i="15"/>
  <c r="F44" i="15"/>
  <c r="G44" i="15"/>
  <c r="K44" i="15"/>
  <c r="L44" i="15"/>
  <c r="M44" i="15"/>
  <c r="E45" i="15"/>
  <c r="F45" i="15"/>
  <c r="G45" i="15"/>
  <c r="L45" i="15"/>
  <c r="M45" i="15"/>
  <c r="G46" i="15"/>
  <c r="K46" i="15"/>
  <c r="M46" i="15"/>
  <c r="B47" i="15"/>
  <c r="E47" i="15"/>
  <c r="K47" i="15"/>
  <c r="M47" i="15"/>
  <c r="E49" i="15"/>
  <c r="F49" i="15"/>
  <c r="G49" i="15"/>
  <c r="B50" i="15"/>
  <c r="C50" i="15"/>
  <c r="D50" i="15"/>
  <c r="E50" i="15"/>
  <c r="M50" i="15"/>
  <c r="G51" i="15"/>
  <c r="K51" i="15"/>
  <c r="M51" i="15"/>
  <c r="G52" i="15"/>
  <c r="K52" i="15"/>
  <c r="L52" i="15"/>
  <c r="M52" i="15"/>
  <c r="E53" i="15"/>
  <c r="F53" i="15"/>
  <c r="M53" i="15"/>
  <c r="E54" i="15"/>
  <c r="F54" i="15"/>
  <c r="G54" i="15"/>
  <c r="H54" i="15"/>
  <c r="K54" i="15"/>
  <c r="L54" i="15"/>
  <c r="M54" i="15"/>
  <c r="B55" i="15"/>
  <c r="E55" i="15"/>
  <c r="K55" i="15"/>
  <c r="K56" i="15"/>
  <c r="L56" i="15"/>
  <c r="M56" i="15"/>
  <c r="E57" i="15"/>
  <c r="F57" i="15"/>
  <c r="G57" i="15"/>
  <c r="K57" i="15"/>
  <c r="L57" i="15"/>
  <c r="M57" i="15"/>
  <c r="E58" i="15"/>
  <c r="F58" i="15"/>
  <c r="G58" i="15"/>
  <c r="K58" i="15"/>
  <c r="L58" i="15"/>
  <c r="M58" i="15"/>
  <c r="M60" i="15"/>
  <c r="B62" i="15"/>
  <c r="C11" i="18"/>
  <c r="D11" i="18"/>
  <c r="E11" i="18"/>
  <c r="C16" i="18"/>
  <c r="D16" i="18"/>
  <c r="E16" i="18"/>
  <c r="C26" i="18"/>
  <c r="D26" i="18"/>
  <c r="E26" i="18"/>
  <c r="B29" i="18"/>
  <c r="B44" i="18"/>
  <c r="C44" i="18"/>
  <c r="D44" i="18"/>
  <c r="E44" i="18"/>
  <c r="G6" i="4"/>
  <c r="H6" i="4"/>
  <c r="I6" i="4"/>
  <c r="J6" i="4"/>
  <c r="G7" i="4"/>
  <c r="H7" i="4"/>
  <c r="I7" i="4"/>
  <c r="J7" i="4"/>
  <c r="P7" i="4"/>
  <c r="Q7" i="4"/>
  <c r="R7" i="4"/>
  <c r="S7" i="4"/>
  <c r="G8" i="4"/>
  <c r="I8" i="4"/>
  <c r="J8" i="4"/>
  <c r="P8" i="4"/>
  <c r="Q8" i="4"/>
  <c r="R8" i="4"/>
  <c r="S8" i="4"/>
  <c r="G9" i="4"/>
  <c r="H9" i="4"/>
  <c r="I9" i="4"/>
  <c r="J9" i="4"/>
  <c r="K9" i="4"/>
  <c r="L9" i="4"/>
  <c r="M9" i="4"/>
  <c r="P9" i="4"/>
  <c r="Q9" i="4"/>
  <c r="R9" i="4"/>
  <c r="S9" i="4"/>
  <c r="G10" i="4"/>
  <c r="H10" i="4"/>
  <c r="I10" i="4"/>
  <c r="J10" i="4"/>
  <c r="K10" i="4"/>
  <c r="L10" i="4"/>
  <c r="M10" i="4"/>
  <c r="P10" i="4"/>
  <c r="Q10" i="4"/>
  <c r="R10" i="4"/>
  <c r="S10" i="4"/>
  <c r="G11" i="4"/>
  <c r="H11" i="4"/>
  <c r="I11" i="4"/>
  <c r="J11" i="4"/>
  <c r="K11" i="4"/>
  <c r="L11" i="4"/>
  <c r="M11" i="4"/>
  <c r="P11" i="4"/>
  <c r="Q11" i="4"/>
  <c r="R11" i="4"/>
  <c r="S11" i="4"/>
  <c r="G12" i="4"/>
  <c r="H12" i="4"/>
  <c r="I12" i="4"/>
  <c r="J12" i="4"/>
  <c r="K12" i="4"/>
  <c r="L12" i="4"/>
  <c r="M12" i="4"/>
  <c r="P12" i="4"/>
  <c r="Q12" i="4"/>
  <c r="R12" i="4"/>
  <c r="S12" i="4"/>
  <c r="G13" i="4"/>
  <c r="H13" i="4"/>
  <c r="H22" i="4"/>
  <c r="H27" i="4"/>
  <c r="I13" i="4"/>
  <c r="J13" i="4"/>
  <c r="J22" i="4"/>
  <c r="J27" i="4"/>
  <c r="P13" i="4"/>
  <c r="P22" i="4"/>
  <c r="P27" i="4"/>
  <c r="Q13" i="4"/>
  <c r="R13" i="4"/>
  <c r="R22" i="4"/>
  <c r="R27" i="4"/>
  <c r="S13" i="4"/>
  <c r="G14" i="4"/>
  <c r="G19" i="4"/>
  <c r="H14" i="4"/>
  <c r="I14" i="4"/>
  <c r="I19" i="4"/>
  <c r="J14" i="4"/>
  <c r="K14" i="4"/>
  <c r="L14" i="4"/>
  <c r="M14" i="4"/>
  <c r="Q15" i="4"/>
  <c r="Q19" i="4"/>
  <c r="S15" i="4"/>
  <c r="S19" i="4"/>
  <c r="G15" i="4"/>
  <c r="H15" i="4"/>
  <c r="I15" i="4"/>
  <c r="J15" i="4"/>
  <c r="K15" i="4"/>
  <c r="L15" i="4"/>
  <c r="M15" i="4"/>
  <c r="P15" i="4"/>
  <c r="R15" i="4"/>
  <c r="G16" i="4"/>
  <c r="H16" i="4"/>
  <c r="I16" i="4"/>
  <c r="J16" i="4"/>
  <c r="K16" i="4"/>
  <c r="L16" i="4"/>
  <c r="M16" i="4"/>
  <c r="P16" i="4"/>
  <c r="Q16" i="4"/>
  <c r="R16" i="4"/>
  <c r="S16" i="4"/>
  <c r="G17" i="4"/>
  <c r="H17" i="4"/>
  <c r="I17" i="4"/>
  <c r="J17" i="4"/>
  <c r="K17" i="4"/>
  <c r="L17" i="4"/>
  <c r="M17" i="4"/>
  <c r="P17" i="4"/>
  <c r="Q17" i="4"/>
  <c r="R17" i="4"/>
  <c r="S17" i="4"/>
  <c r="G18" i="4"/>
  <c r="H18" i="4"/>
  <c r="I18" i="4"/>
  <c r="J18" i="4"/>
  <c r="K18" i="4"/>
  <c r="L18" i="4"/>
  <c r="M18" i="4"/>
  <c r="P18" i="4"/>
  <c r="Q18" i="4"/>
  <c r="R18" i="4"/>
  <c r="S18" i="4"/>
  <c r="H19" i="4"/>
  <c r="J19" i="4"/>
  <c r="N19" i="4"/>
  <c r="P19" i="4"/>
  <c r="R19" i="4"/>
  <c r="G20" i="4"/>
  <c r="H20" i="4"/>
  <c r="I20" i="4"/>
  <c r="J20" i="4"/>
  <c r="K20" i="4"/>
  <c r="L20" i="4"/>
  <c r="M20" i="4"/>
  <c r="P20" i="4"/>
  <c r="Q20" i="4"/>
  <c r="R20" i="4"/>
  <c r="S20" i="4"/>
  <c r="G22" i="4"/>
  <c r="I22" i="4"/>
  <c r="Q22" i="4"/>
  <c r="S22" i="4"/>
  <c r="C23" i="4"/>
  <c r="D23" i="4"/>
  <c r="H23" i="4"/>
  <c r="U23" i="4"/>
  <c r="K27" i="1"/>
  <c r="G23" i="4"/>
  <c r="T23" i="4"/>
  <c r="J27" i="1"/>
  <c r="I23" i="4"/>
  <c r="J23" i="4"/>
  <c r="K23" i="4"/>
  <c r="L23" i="4"/>
  <c r="M23" i="4"/>
  <c r="P23" i="4"/>
  <c r="Q23" i="4"/>
  <c r="R23" i="4"/>
  <c r="S23" i="4"/>
  <c r="X24" i="4"/>
  <c r="G25" i="4"/>
  <c r="H25" i="4"/>
  <c r="I25" i="4"/>
  <c r="J25" i="4"/>
  <c r="K25" i="4"/>
  <c r="L25" i="4"/>
  <c r="M25" i="4"/>
  <c r="P25" i="4"/>
  <c r="Q25" i="4"/>
  <c r="R25" i="4"/>
  <c r="S25" i="4"/>
  <c r="G27" i="4"/>
  <c r="I27" i="4"/>
  <c r="Q27" i="4"/>
  <c r="S27" i="4"/>
  <c r="C30" i="4"/>
  <c r="D30" i="4"/>
  <c r="G30" i="4"/>
  <c r="H30" i="4"/>
  <c r="I30" i="4"/>
  <c r="J30" i="4"/>
  <c r="K30" i="4"/>
  <c r="L30" i="4"/>
  <c r="M30" i="4"/>
  <c r="P30" i="4"/>
  <c r="Q30" i="4"/>
  <c r="R30" i="4"/>
  <c r="S30" i="4"/>
  <c r="T30" i="4"/>
  <c r="U30" i="4"/>
  <c r="C15" i="20"/>
  <c r="D15" i="20"/>
  <c r="E15" i="20"/>
  <c r="C19" i="20"/>
  <c r="D19" i="20"/>
  <c r="E19" i="20"/>
  <c r="C20" i="20"/>
  <c r="D20" i="20"/>
  <c r="E20" i="20"/>
  <c r="C25" i="20"/>
  <c r="D25" i="20"/>
  <c r="E25" i="20"/>
  <c r="C28" i="20"/>
  <c r="D28" i="20"/>
  <c r="E28" i="20"/>
  <c r="C35" i="20"/>
  <c r="C36" i="20"/>
  <c r="C39" i="20"/>
  <c r="C47" i="20"/>
  <c r="C51" i="20"/>
  <c r="C57" i="20"/>
  <c r="C58" i="20"/>
  <c r="C64" i="20"/>
  <c r="C70" i="20"/>
  <c r="C71" i="20"/>
  <c r="C75" i="20"/>
  <c r="D35" i="20"/>
  <c r="E35" i="20"/>
  <c r="D36" i="20"/>
  <c r="E36" i="20"/>
  <c r="D39" i="20"/>
  <c r="E39" i="20"/>
  <c r="D47" i="20"/>
  <c r="E47" i="20"/>
  <c r="D51" i="20"/>
  <c r="E51" i="20"/>
  <c r="D57" i="20"/>
  <c r="E57" i="20"/>
  <c r="D58" i="20"/>
  <c r="E58" i="20"/>
  <c r="D64" i="20"/>
  <c r="E64" i="20"/>
  <c r="F64" i="20"/>
  <c r="D70" i="20"/>
  <c r="E70" i="20"/>
  <c r="F70" i="20"/>
  <c r="D71" i="20"/>
  <c r="E71" i="20"/>
  <c r="F71" i="20"/>
  <c r="D75" i="20"/>
  <c r="E75" i="20"/>
  <c r="F75" i="20"/>
  <c r="C83" i="20"/>
  <c r="D83" i="20"/>
  <c r="E83" i="20"/>
  <c r="F83" i="20"/>
  <c r="C86" i="20"/>
  <c r="D86" i="20"/>
  <c r="D87" i="20"/>
  <c r="D91" i="20"/>
  <c r="D92" i="20"/>
  <c r="D99" i="20"/>
  <c r="D109" i="20"/>
  <c r="D112" i="20"/>
  <c r="D115" i="20"/>
  <c r="D118" i="20"/>
  <c r="D119" i="20"/>
  <c r="D124" i="20"/>
  <c r="E86" i="20"/>
  <c r="F86" i="20"/>
  <c r="C87" i="20"/>
  <c r="E87" i="20"/>
  <c r="F87" i="20"/>
  <c r="C91" i="20"/>
  <c r="E91" i="20"/>
  <c r="F91" i="20"/>
  <c r="C92" i="20"/>
  <c r="E92" i="20"/>
  <c r="F92" i="20"/>
  <c r="C99" i="20"/>
  <c r="E99" i="20"/>
  <c r="F99" i="20"/>
  <c r="C109" i="20"/>
  <c r="E109" i="20"/>
  <c r="C112" i="20"/>
  <c r="E112" i="20"/>
  <c r="C115" i="20"/>
  <c r="E115" i="20"/>
  <c r="C118" i="20"/>
  <c r="E118" i="20"/>
  <c r="C119" i="20"/>
  <c r="C124" i="20"/>
  <c r="E119" i="20"/>
  <c r="E124" i="20"/>
  <c r="F124" i="20"/>
  <c r="C4" i="1"/>
  <c r="C7" i="1"/>
  <c r="D7" i="1"/>
  <c r="E7" i="1"/>
  <c r="F7" i="1"/>
  <c r="D8" i="1"/>
  <c r="F8" i="1"/>
  <c r="D9" i="1"/>
  <c r="F9" i="1"/>
  <c r="C10" i="1"/>
  <c r="D10" i="1"/>
  <c r="E10" i="1"/>
  <c r="F10" i="1"/>
  <c r="C11" i="1"/>
  <c r="D11" i="1"/>
  <c r="E11" i="1"/>
  <c r="C12" i="1"/>
  <c r="D12" i="1"/>
  <c r="E12" i="1"/>
  <c r="C13" i="1"/>
  <c r="D13" i="1"/>
  <c r="E13" i="1"/>
  <c r="C14" i="1"/>
  <c r="D14" i="1"/>
  <c r="E14" i="1"/>
  <c r="C15" i="1"/>
  <c r="D15" i="1"/>
  <c r="E15" i="1"/>
  <c r="C16" i="1"/>
  <c r="D16" i="1"/>
  <c r="E16" i="1"/>
  <c r="C17" i="1"/>
  <c r="D17" i="1"/>
  <c r="E17" i="1"/>
  <c r="C19" i="1"/>
  <c r="D19" i="1"/>
  <c r="E19" i="1"/>
  <c r="C20" i="1"/>
  <c r="D20" i="1"/>
  <c r="E20" i="1"/>
  <c r="C21" i="1"/>
  <c r="D21" i="1"/>
  <c r="E21" i="1"/>
  <c r="F21" i="1"/>
  <c r="C22" i="1"/>
  <c r="D22" i="1"/>
  <c r="E22" i="1"/>
  <c r="C23" i="1"/>
  <c r="D23" i="1"/>
  <c r="E23" i="1"/>
  <c r="C24" i="1"/>
  <c r="D24" i="1"/>
  <c r="E24" i="1"/>
  <c r="F24" i="1"/>
  <c r="C27" i="1"/>
  <c r="D27" i="1"/>
  <c r="E27" i="1"/>
  <c r="L27" i="1"/>
  <c r="C28" i="1"/>
  <c r="D28" i="1"/>
  <c r="E28" i="1"/>
  <c r="J28" i="1"/>
  <c r="K28" i="1"/>
  <c r="L28" i="1"/>
  <c r="C30" i="1"/>
  <c r="D30" i="1"/>
  <c r="E30" i="1"/>
  <c r="C31" i="1"/>
  <c r="D31" i="1"/>
  <c r="E31" i="1"/>
  <c r="J31" i="1"/>
  <c r="K31" i="1"/>
  <c r="L31" i="1"/>
  <c r="C4" i="2"/>
  <c r="C7" i="2"/>
  <c r="D7" i="2"/>
  <c r="E7" i="2"/>
  <c r="C8" i="2"/>
  <c r="D8" i="2"/>
  <c r="E8" i="2"/>
  <c r="C9" i="2"/>
  <c r="D9" i="2"/>
  <c r="E9" i="2"/>
  <c r="C10" i="2"/>
  <c r="D10" i="2"/>
  <c r="E10" i="2"/>
  <c r="C11" i="2"/>
  <c r="E11" i="2"/>
  <c r="C14" i="2"/>
  <c r="D14" i="2"/>
  <c r="E14" i="2"/>
  <c r="C17" i="2"/>
  <c r="D17" i="2"/>
  <c r="E17" i="2"/>
  <c r="F17" i="2"/>
  <c r="D18" i="2"/>
  <c r="F18" i="2"/>
  <c r="D19" i="2"/>
  <c r="F19" i="2"/>
  <c r="C21" i="2"/>
  <c r="D21" i="2"/>
  <c r="E21" i="2"/>
  <c r="C22" i="2"/>
  <c r="D22" i="2"/>
  <c r="E22" i="2"/>
  <c r="C23" i="2"/>
  <c r="D23" i="2"/>
  <c r="E23" i="2"/>
  <c r="C25" i="2"/>
  <c r="D25" i="2"/>
  <c r="E25" i="2"/>
  <c r="C26" i="2"/>
  <c r="D26" i="2"/>
  <c r="D27" i="2"/>
  <c r="E26" i="2"/>
  <c r="C27" i="2"/>
  <c r="J27" i="2"/>
  <c r="K27" i="2"/>
  <c r="L27" i="2"/>
  <c r="C15" i="12"/>
  <c r="C19" i="12"/>
  <c r="C20" i="12"/>
  <c r="D15" i="12"/>
  <c r="E15" i="12"/>
  <c r="D19" i="12"/>
  <c r="E19" i="12"/>
  <c r="E20" i="12"/>
  <c r="D20" i="12"/>
  <c r="L6" i="4"/>
  <c r="C25" i="12"/>
  <c r="K7" i="4"/>
  <c r="D25" i="12"/>
  <c r="L7" i="4"/>
  <c r="E25" i="12"/>
  <c r="M7" i="4"/>
  <c r="C28" i="12"/>
  <c r="D28" i="12"/>
  <c r="E28" i="12"/>
  <c r="C35" i="12"/>
  <c r="D35" i="12"/>
  <c r="E35" i="12"/>
  <c r="C36" i="12"/>
  <c r="D36" i="12"/>
  <c r="E36" i="12"/>
  <c r="C39" i="12"/>
  <c r="D39" i="12"/>
  <c r="E39" i="12"/>
  <c r="C47" i="12"/>
  <c r="D47" i="12"/>
  <c r="E47" i="12"/>
  <c r="C51" i="12"/>
  <c r="D51" i="12"/>
  <c r="D57" i="12"/>
  <c r="D58" i="12"/>
  <c r="E51" i="12"/>
  <c r="C57" i="12"/>
  <c r="E57" i="12"/>
  <c r="C58" i="12"/>
  <c r="K8" i="4"/>
  <c r="E58" i="12"/>
  <c r="M8" i="4"/>
  <c r="C64" i="12"/>
  <c r="D64" i="12"/>
  <c r="E64" i="12"/>
  <c r="F64" i="12"/>
  <c r="C70" i="12"/>
  <c r="D70" i="12"/>
  <c r="E70" i="12"/>
  <c r="F70" i="12"/>
  <c r="F71" i="12"/>
  <c r="F75" i="12"/>
  <c r="C83" i="12"/>
  <c r="D83" i="12"/>
  <c r="E83" i="12"/>
  <c r="F83" i="12"/>
  <c r="C86" i="12"/>
  <c r="D86" i="12"/>
  <c r="D87" i="12"/>
  <c r="E86" i="12"/>
  <c r="F86" i="12"/>
  <c r="F87" i="12"/>
  <c r="C87" i="12"/>
  <c r="E87" i="12"/>
  <c r="C91" i="12"/>
  <c r="D91" i="12"/>
  <c r="D92" i="12"/>
  <c r="E91" i="12"/>
  <c r="F91" i="12"/>
  <c r="F92" i="12"/>
  <c r="C92" i="12"/>
  <c r="E92" i="12"/>
  <c r="C99" i="12"/>
  <c r="D99" i="12"/>
  <c r="E99" i="12"/>
  <c r="F99" i="12"/>
  <c r="C112" i="12"/>
  <c r="D112" i="12"/>
  <c r="E112" i="12"/>
  <c r="C115" i="12"/>
  <c r="D115" i="12"/>
  <c r="E115" i="12"/>
  <c r="F115" i="12"/>
  <c r="C118" i="12"/>
  <c r="D118" i="12"/>
  <c r="E118" i="12"/>
  <c r="F118" i="12"/>
  <c r="C121" i="12"/>
  <c r="D121" i="12"/>
  <c r="E121" i="12"/>
  <c r="C122" i="12"/>
  <c r="C127" i="12"/>
  <c r="E122" i="12"/>
  <c r="E127" i="12"/>
  <c r="C6" i="4"/>
  <c r="E6" i="4"/>
  <c r="C7" i="4"/>
  <c r="T7" i="4"/>
  <c r="J5" i="1"/>
  <c r="J5" i="2"/>
  <c r="D7" i="4"/>
  <c r="U7" i="4"/>
  <c r="K5" i="1"/>
  <c r="K5" i="2"/>
  <c r="L5" i="1"/>
  <c r="L5" i="2"/>
  <c r="D8" i="4"/>
  <c r="L6" i="1"/>
  <c r="L6" i="2"/>
  <c r="C8" i="4"/>
  <c r="T8" i="4"/>
  <c r="J6" i="1"/>
  <c r="J6" i="2"/>
  <c r="C9" i="4"/>
  <c r="T9" i="4"/>
  <c r="J7" i="1"/>
  <c r="J7" i="2"/>
  <c r="D9" i="4"/>
  <c r="U9" i="4"/>
  <c r="K7" i="1"/>
  <c r="K7" i="2"/>
  <c r="L7" i="1"/>
  <c r="L7" i="2"/>
  <c r="C14" i="4"/>
  <c r="D14" i="4"/>
  <c r="E14" i="4"/>
  <c r="C15" i="4"/>
  <c r="T15" i="4"/>
  <c r="J13" i="1"/>
  <c r="J18" i="2"/>
  <c r="D15" i="4"/>
  <c r="U15" i="4"/>
  <c r="K13" i="1"/>
  <c r="K18" i="2"/>
  <c r="L13" i="1"/>
  <c r="L18" i="2"/>
  <c r="C16" i="4"/>
  <c r="T16" i="4"/>
  <c r="J14" i="1"/>
  <c r="J17" i="1"/>
  <c r="D16" i="4"/>
  <c r="U16" i="4"/>
  <c r="K14" i="1"/>
  <c r="K17" i="1"/>
  <c r="L14" i="1"/>
  <c r="C17" i="4"/>
  <c r="T17" i="4"/>
  <c r="J15" i="1"/>
  <c r="J20" i="2"/>
  <c r="D17" i="4"/>
  <c r="U17" i="4"/>
  <c r="K15" i="1"/>
  <c r="K20" i="2"/>
  <c r="L15" i="1"/>
  <c r="L20" i="2"/>
  <c r="M15" i="1"/>
  <c r="M20" i="2"/>
  <c r="C18" i="4"/>
  <c r="T18" i="4"/>
  <c r="J16" i="1"/>
  <c r="J21" i="2"/>
  <c r="D18" i="4"/>
  <c r="U18" i="4"/>
  <c r="K16" i="1"/>
  <c r="K21" i="2"/>
  <c r="L16" i="1"/>
  <c r="L21" i="2"/>
  <c r="M21" i="2"/>
  <c r="C25" i="4"/>
  <c r="D25" i="4"/>
  <c r="U25" i="4"/>
  <c r="C16" i="7"/>
  <c r="D16" i="7"/>
  <c r="E16" i="7"/>
  <c r="C23" i="7"/>
  <c r="C11" i="4"/>
  <c r="T11" i="4"/>
  <c r="J9" i="1"/>
  <c r="J9" i="2"/>
  <c r="D23" i="7"/>
  <c r="D11" i="4"/>
  <c r="U11" i="4"/>
  <c r="K9" i="1"/>
  <c r="K9" i="2"/>
  <c r="E23" i="7"/>
  <c r="L9" i="1"/>
  <c r="L9" i="2"/>
  <c r="C48" i="7"/>
  <c r="C12" i="4"/>
  <c r="T12" i="4"/>
  <c r="J10" i="1"/>
  <c r="J10" i="2"/>
  <c r="D48" i="7"/>
  <c r="D12" i="4"/>
  <c r="U12" i="4"/>
  <c r="K10" i="1"/>
  <c r="K10" i="2"/>
  <c r="E48" i="7"/>
  <c r="L10" i="1"/>
  <c r="L10" i="2"/>
  <c r="C52" i="7"/>
  <c r="C54" i="7"/>
  <c r="D52" i="7"/>
  <c r="D20" i="4"/>
  <c r="U20" i="4"/>
  <c r="K18" i="1"/>
  <c r="K12" i="2"/>
  <c r="K14" i="2"/>
  <c r="E52" i="7"/>
  <c r="E54" i="7"/>
  <c r="D54" i="7"/>
  <c r="C9" i="8"/>
  <c r="D9" i="8"/>
  <c r="E9" i="8"/>
  <c r="G9" i="8"/>
  <c r="H9" i="8"/>
  <c r="C12" i="8"/>
  <c r="D12" i="8"/>
  <c r="E12" i="8"/>
  <c r="E15" i="8"/>
  <c r="E22" i="8"/>
  <c r="E24" i="8"/>
  <c r="E34" i="8"/>
  <c r="E35" i="8"/>
  <c r="E36" i="8"/>
  <c r="G12" i="8"/>
  <c r="H12" i="8"/>
  <c r="C15" i="8"/>
  <c r="C22" i="8"/>
  <c r="C24" i="8"/>
  <c r="C34" i="8"/>
  <c r="C35" i="8"/>
  <c r="C36" i="8"/>
  <c r="D15" i="8"/>
  <c r="G15" i="8"/>
  <c r="H15" i="8"/>
  <c r="D22" i="8"/>
  <c r="D24" i="8"/>
  <c r="G24" i="8"/>
  <c r="H24" i="8"/>
  <c r="D34" i="8"/>
  <c r="D35" i="8"/>
  <c r="D36" i="8"/>
  <c r="G34" i="8"/>
  <c r="G35" i="8"/>
  <c r="H34" i="8"/>
  <c r="H35" i="8"/>
  <c r="H36" i="8"/>
  <c r="F36" i="8"/>
  <c r="J36" i="8"/>
  <c r="L19" i="4"/>
  <c r="C30" i="3"/>
  <c r="D15" i="3"/>
  <c r="C9" i="1"/>
  <c r="C18" i="2"/>
  <c r="C19" i="2"/>
  <c r="C28" i="2"/>
  <c r="D5" i="1"/>
  <c r="M19" i="4"/>
  <c r="K19" i="4"/>
  <c r="C23" i="3"/>
  <c r="H56" i="3"/>
  <c r="E15" i="3"/>
  <c r="C15" i="3"/>
  <c r="L8" i="1"/>
  <c r="C10" i="4"/>
  <c r="T10" i="4"/>
  <c r="J8" i="1"/>
  <c r="D6" i="4"/>
  <c r="L8" i="4"/>
  <c r="U8" i="4"/>
  <c r="K6" i="1"/>
  <c r="K6" i="2"/>
  <c r="D71" i="12"/>
  <c r="D75" i="12"/>
  <c r="M6" i="4"/>
  <c r="M13" i="4"/>
  <c r="M22" i="4"/>
  <c r="M27" i="4"/>
  <c r="E71" i="12"/>
  <c r="E75" i="12"/>
  <c r="K6" i="4"/>
  <c r="K13" i="4"/>
  <c r="K22" i="4"/>
  <c r="K27" i="4"/>
  <c r="C71" i="12"/>
  <c r="C75" i="12"/>
  <c r="D10" i="4"/>
  <c r="U10" i="4"/>
  <c r="K8" i="1"/>
  <c r="F122" i="12"/>
  <c r="F127" i="12"/>
  <c r="D122" i="12"/>
  <c r="D127" i="12"/>
  <c r="M37" i="15"/>
  <c r="L49" i="15"/>
  <c r="G29" i="15"/>
  <c r="F34" i="15"/>
  <c r="G9" i="15"/>
  <c r="G13" i="15"/>
  <c r="F13" i="15"/>
  <c r="K19" i="2"/>
  <c r="K22" i="2"/>
  <c r="E75" i="6"/>
  <c r="M14" i="1"/>
  <c r="M19" i="2"/>
  <c r="M22" i="2"/>
  <c r="E19" i="4"/>
  <c r="C19" i="4"/>
  <c r="E13" i="4"/>
  <c r="E22" i="4"/>
  <c r="E27" i="4"/>
  <c r="C13" i="4"/>
  <c r="C22" i="4"/>
  <c r="C27" i="4"/>
  <c r="D19" i="4"/>
  <c r="G53" i="15"/>
  <c r="G55" i="15"/>
  <c r="F55" i="15"/>
  <c r="G36" i="15"/>
  <c r="G47" i="15"/>
  <c r="F47" i="15"/>
  <c r="M12" i="15"/>
  <c r="L13" i="15"/>
  <c r="M13" i="15"/>
  <c r="G4" i="15"/>
  <c r="G7" i="15"/>
  <c r="F7" i="15"/>
  <c r="E5" i="1"/>
  <c r="E5" i="2"/>
  <c r="C16" i="3"/>
  <c r="C56" i="3"/>
  <c r="C5" i="1"/>
  <c r="C5" i="2"/>
  <c r="C6" i="2"/>
  <c r="C15" i="2"/>
  <c r="L18" i="1"/>
  <c r="L12" i="2"/>
  <c r="L14" i="2"/>
  <c r="C20" i="4"/>
  <c r="T20" i="4"/>
  <c r="J18" i="1"/>
  <c r="J12" i="2"/>
  <c r="J14" i="2"/>
  <c r="L13" i="4"/>
  <c r="L22" i="4"/>
  <c r="L27" i="4"/>
  <c r="J19" i="2"/>
  <c r="J22" i="2"/>
  <c r="K30" i="1"/>
  <c r="G34" i="15"/>
  <c r="K49" i="15"/>
  <c r="E34" i="15"/>
  <c r="E62" i="15"/>
  <c r="K33" i="15"/>
  <c r="M14" i="15"/>
  <c r="K7" i="15"/>
  <c r="M7" i="15"/>
  <c r="M24" i="15"/>
  <c r="E7" i="15"/>
  <c r="E24" i="15"/>
  <c r="D5" i="2"/>
  <c r="C6" i="1"/>
  <c r="C25" i="1"/>
  <c r="K24" i="15"/>
  <c r="L33" i="15"/>
  <c r="L62" i="15"/>
  <c r="M33" i="15"/>
  <c r="K62" i="15"/>
  <c r="U19" i="4"/>
  <c r="K12" i="1"/>
  <c r="K17" i="2"/>
  <c r="K28" i="2"/>
  <c r="T13" i="4"/>
  <c r="T22" i="4"/>
  <c r="T27" i="4"/>
  <c r="J4" i="1"/>
  <c r="J4" i="2"/>
  <c r="J15" i="2"/>
  <c r="V13" i="4"/>
  <c r="V22" i="4"/>
  <c r="V27" i="4"/>
  <c r="L4" i="1"/>
  <c r="L25" i="1"/>
  <c r="T19" i="4"/>
  <c r="J12" i="1"/>
  <c r="J17" i="2"/>
  <c r="J28" i="2"/>
  <c r="V19" i="4"/>
  <c r="L12" i="1"/>
  <c r="L17" i="2"/>
  <c r="L28" i="2"/>
  <c r="D13" i="4"/>
  <c r="D22" i="4"/>
  <c r="D27" i="4"/>
  <c r="U13" i="4"/>
  <c r="U22" i="4"/>
  <c r="U27" i="4"/>
  <c r="M49" i="15"/>
  <c r="L24" i="15"/>
  <c r="K4" i="1"/>
  <c r="K25" i="1"/>
  <c r="L4" i="2"/>
  <c r="L15" i="2"/>
  <c r="J25" i="1"/>
  <c r="J29" i="1"/>
  <c r="M62" i="15"/>
  <c r="J32" i="1"/>
  <c r="D11" i="2"/>
  <c r="E46" i="3"/>
  <c r="D46" i="3"/>
  <c r="E27" i="2"/>
  <c r="E8" i="1"/>
  <c r="E23" i="3"/>
  <c r="E16" i="3"/>
  <c r="E4" i="1"/>
  <c r="L17" i="1"/>
  <c r="L19" i="2"/>
  <c r="L22" i="2"/>
  <c r="F13" i="1"/>
  <c r="D10" i="3"/>
  <c r="K4" i="2"/>
  <c r="K15" i="2"/>
  <c r="K30" i="2"/>
  <c r="D28" i="2"/>
  <c r="D29" i="2"/>
  <c r="L30" i="2"/>
  <c r="K29" i="1"/>
  <c r="K32" i="1"/>
  <c r="C16" i="2"/>
  <c r="J30" i="2"/>
  <c r="C29" i="1"/>
  <c r="C32" i="1"/>
  <c r="K11" i="1"/>
  <c r="K8" i="2"/>
  <c r="K11" i="2"/>
  <c r="J8" i="2"/>
  <c r="J11" i="2"/>
  <c r="J11" i="1"/>
  <c r="L11" i="1"/>
  <c r="L8" i="2"/>
  <c r="L11" i="2"/>
  <c r="T25" i="4"/>
  <c r="J30" i="1"/>
  <c r="G36" i="8"/>
  <c r="H37" i="8"/>
  <c r="L29" i="1"/>
  <c r="L32" i="1"/>
  <c r="J16" i="2"/>
  <c r="C30" i="2"/>
  <c r="J29" i="2"/>
  <c r="C29" i="2"/>
  <c r="L30" i="1"/>
  <c r="G15" i="15"/>
  <c r="F16" i="15"/>
  <c r="F18" i="1"/>
  <c r="F5" i="1"/>
  <c r="M14" i="2"/>
  <c r="F11" i="1"/>
  <c r="F16" i="1"/>
  <c r="I38" i="5"/>
  <c r="F50" i="15"/>
  <c r="E56" i="3"/>
  <c r="F17" i="1"/>
  <c r="D4" i="1"/>
  <c r="D16" i="3"/>
  <c r="D56" i="3"/>
  <c r="E9" i="1"/>
  <c r="E18" i="2"/>
  <c r="E19" i="2"/>
  <c r="E28" i="2"/>
  <c r="E6" i="1"/>
  <c r="E4" i="2"/>
  <c r="E6" i="2"/>
  <c r="E15" i="2"/>
  <c r="F4" i="1"/>
  <c r="G16" i="15"/>
  <c r="G24" i="15"/>
  <c r="F24" i="15"/>
  <c r="G50" i="15"/>
  <c r="G62" i="15"/>
  <c r="F62" i="15"/>
  <c r="M28" i="2"/>
  <c r="X19" i="4"/>
  <c r="M29" i="2"/>
  <c r="D4" i="2"/>
  <c r="D6" i="2"/>
  <c r="D15" i="2"/>
  <c r="D30" i="2"/>
  <c r="D6" i="1"/>
  <c r="D25" i="1"/>
  <c r="E25" i="1"/>
  <c r="E30" i="2"/>
  <c r="E16" i="2"/>
  <c r="L16" i="2"/>
  <c r="L29" i="2"/>
  <c r="E29" i="2"/>
  <c r="F6" i="1"/>
  <c r="F25" i="1"/>
  <c r="F29" i="1"/>
  <c r="F32" i="1"/>
  <c r="E29" i="1"/>
  <c r="E32" i="1"/>
  <c r="D32" i="1"/>
  <c r="D29" i="1"/>
  <c r="M30" i="2"/>
  <c r="M32" i="1"/>
  <c r="F30" i="2"/>
</calcChain>
</file>

<file path=xl/sharedStrings.xml><?xml version="1.0" encoding="utf-8"?>
<sst xmlns="http://schemas.openxmlformats.org/spreadsheetml/2006/main" count="1815" uniqueCount="702">
  <si>
    <t>BEVÉTELEK</t>
  </si>
  <si>
    <t>2013. évi</t>
  </si>
  <si>
    <t xml:space="preserve"> 2014. évi</t>
  </si>
  <si>
    <t>KIADÁSOK</t>
  </si>
  <si>
    <t>Eredeti ei.</t>
  </si>
  <si>
    <t>Mód-tt ei.</t>
  </si>
  <si>
    <t>Tényleges</t>
  </si>
  <si>
    <t>TERV</t>
  </si>
  <si>
    <t>Módosított ei.</t>
  </si>
  <si>
    <t>B11</t>
  </si>
  <si>
    <t>Önkormányzatok működési támogatása</t>
  </si>
  <si>
    <t>K1</t>
  </si>
  <si>
    <t>Személyi juttatások</t>
  </si>
  <si>
    <t>B16</t>
  </si>
  <si>
    <t>Működési célú átvét ÁH- n belülről</t>
  </si>
  <si>
    <t>K2</t>
  </si>
  <si>
    <t>Munkaadókat terhelő járulék</t>
  </si>
  <si>
    <t>B1</t>
  </si>
  <si>
    <t>Működési bevételek ÁH-n belülről</t>
  </si>
  <si>
    <t>K3</t>
  </si>
  <si>
    <t>Dologi kiadás</t>
  </si>
  <si>
    <t>B21</t>
  </si>
  <si>
    <t>Ónkormányzatok felhalmozási támogatása</t>
  </si>
  <si>
    <t>K4</t>
  </si>
  <si>
    <t>Ellátottak juttatása</t>
  </si>
  <si>
    <t>B25</t>
  </si>
  <si>
    <t>Felhalmozási célú átvét ÁH-n belülről</t>
  </si>
  <si>
    <t>K506</t>
  </si>
  <si>
    <t>Működési célú pénzeszköz átadás ÁH-n belülre</t>
  </si>
  <si>
    <t>B2</t>
  </si>
  <si>
    <t>Felhalmozási bevételek ÁH-n belülről</t>
  </si>
  <si>
    <t>K508</t>
  </si>
  <si>
    <t>Működési kölcsönnyújtás ÁH-n kívülre</t>
  </si>
  <si>
    <t>B31</t>
  </si>
  <si>
    <r>
      <t>Jövedelem adók</t>
    </r>
    <r>
      <rPr>
        <b/>
        <sz val="12"/>
        <rFont val="Times New Roman"/>
        <family val="1"/>
        <charset val="238"/>
      </rPr>
      <t xml:space="preserve"> ( termőföld bérbeadás)</t>
    </r>
    <r>
      <rPr>
        <sz val="12"/>
        <rFont val="Times New Roman"/>
        <family val="1"/>
        <charset val="238"/>
      </rPr>
      <t>Jövedelem adók</t>
    </r>
    <r>
      <rPr>
        <b/>
        <sz val="12"/>
        <rFont val="Times New Roman"/>
        <family val="1"/>
        <charset val="238"/>
      </rPr>
      <t xml:space="preserve"> ( termőföld bérbeadás)</t>
    </r>
  </si>
  <si>
    <t>K511</t>
  </si>
  <si>
    <t>Működési célú pénzeszköz átadás ÁH-n kívülre</t>
  </si>
  <si>
    <t>B34</t>
  </si>
  <si>
    <r>
      <t xml:space="preserve">Vagyoni típusú adók </t>
    </r>
    <r>
      <rPr>
        <b/>
        <sz val="12"/>
        <rFont val="Times New Roman"/>
        <family val="1"/>
        <charset val="238"/>
      </rPr>
      <t>( építmény, telekadó)</t>
    </r>
    <r>
      <rPr>
        <sz val="12"/>
        <rFont val="Times New Roman"/>
        <family val="1"/>
        <charset val="238"/>
      </rPr>
      <t xml:space="preserve">Vagyoni típusú adók </t>
    </r>
    <r>
      <rPr>
        <b/>
        <sz val="12"/>
        <rFont val="Times New Roman"/>
        <family val="1"/>
        <charset val="238"/>
      </rPr>
      <t>( építmény, telekadó)</t>
    </r>
  </si>
  <si>
    <t>K5</t>
  </si>
  <si>
    <t>Egyéb működési célú kiadások</t>
  </si>
  <si>
    <t>B351</t>
  </si>
  <si>
    <r>
      <t xml:space="preserve">Értékesítési és forgalmi adók </t>
    </r>
    <r>
      <rPr>
        <b/>
        <sz val="12"/>
        <rFont val="Times New Roman"/>
        <family val="1"/>
        <charset val="238"/>
      </rPr>
      <t>(iparűzési adó)</t>
    </r>
    <r>
      <rPr>
        <sz val="12"/>
        <rFont val="Times New Roman"/>
        <family val="1"/>
        <charset val="238"/>
      </rPr>
      <t xml:space="preserve">Értékesítési és forgalmi adók </t>
    </r>
    <r>
      <rPr>
        <b/>
        <sz val="12"/>
        <rFont val="Times New Roman"/>
        <family val="1"/>
        <charset val="238"/>
      </rPr>
      <t>(iparűzési adó)</t>
    </r>
  </si>
  <si>
    <t>K6</t>
  </si>
  <si>
    <t>Beruházás</t>
  </si>
  <si>
    <t>B354</t>
  </si>
  <si>
    <t>Gépjárműadók</t>
  </si>
  <si>
    <t>K7</t>
  </si>
  <si>
    <t>Felújítás</t>
  </si>
  <si>
    <t>B355</t>
  </si>
  <si>
    <r>
      <t xml:space="preserve">Egyéb adók </t>
    </r>
    <r>
      <rPr>
        <b/>
        <sz val="12"/>
        <rFont val="Times New Roman"/>
        <family val="1"/>
        <charset val="238"/>
      </rPr>
      <t xml:space="preserve"> (talajterhelési díj)</t>
    </r>
    <r>
      <rPr>
        <sz val="12"/>
        <rFont val="Times New Roman"/>
        <family val="1"/>
        <charset val="238"/>
      </rPr>
      <t xml:space="preserve">Egyéb adók </t>
    </r>
    <r>
      <rPr>
        <b/>
        <sz val="12"/>
        <rFont val="Times New Roman"/>
        <family val="1"/>
        <charset val="238"/>
      </rPr>
      <t xml:space="preserve"> (talajterhelési díj)</t>
    </r>
  </si>
  <si>
    <t>K86</t>
  </si>
  <si>
    <t>Felhalmozási kölcsönök nyújtása ÁH-n kívülre</t>
  </si>
  <si>
    <t xml:space="preserve">                       (bírság, pótlék)</t>
  </si>
  <si>
    <t>K87</t>
  </si>
  <si>
    <t>Lakásépítés támogatása</t>
  </si>
  <si>
    <t>B3</t>
  </si>
  <si>
    <t>Közhatalmi bevételek</t>
  </si>
  <si>
    <t>K88</t>
  </si>
  <si>
    <t>Felhalmozási célú pénzeszköz átadás ÁH-n kívülre</t>
  </si>
  <si>
    <t>B4</t>
  </si>
  <si>
    <t>Működési bevételek</t>
  </si>
  <si>
    <t>K8</t>
  </si>
  <si>
    <t>Egyéb felhalmozási célú kiadások</t>
  </si>
  <si>
    <t xml:space="preserve">B5 </t>
  </si>
  <si>
    <t>Felhalmozási bevételek</t>
  </si>
  <si>
    <t>K512</t>
  </si>
  <si>
    <t>Tartalék</t>
  </si>
  <si>
    <t>B62</t>
  </si>
  <si>
    <t>Működési célú kölcsönök visszatér. ÁH-n kívülről</t>
  </si>
  <si>
    <t>B63</t>
  </si>
  <si>
    <t>Egyéb működési célú átvett pénze. ÁH-n kívülről</t>
  </si>
  <si>
    <t>B6</t>
  </si>
  <si>
    <t>Működési célú pénze.átvét ÁH-n kívülről</t>
  </si>
  <si>
    <t>B72</t>
  </si>
  <si>
    <t>Felhalmozási kölcsönök visszatérülése</t>
  </si>
  <si>
    <t>B73</t>
  </si>
  <si>
    <t>Egyéb felhalm-i célú átvett pénze. ÁH-n kívülről</t>
  </si>
  <si>
    <t>B7</t>
  </si>
  <si>
    <t>Felhalmozási célú pénze.átvét ÁH-n kívülről</t>
  </si>
  <si>
    <t xml:space="preserve">  KÖLTSÉGVETÉSI BEVÉTELEK</t>
  </si>
  <si>
    <t xml:space="preserve">      KÖLTSÉGVETÉSI KIADÁSOK</t>
  </si>
  <si>
    <t>B812</t>
  </si>
  <si>
    <t>Belföldi értékpapírok bevételei</t>
  </si>
  <si>
    <t>K912</t>
  </si>
  <si>
    <t>Belföldi értékpapír vásárlás</t>
  </si>
  <si>
    <t>B813</t>
  </si>
  <si>
    <t>Maradvány igénybevétele</t>
  </si>
  <si>
    <t xml:space="preserve">                 Költségvetési  főösszeg</t>
  </si>
  <si>
    <t>B816</t>
  </si>
  <si>
    <t>Intézmény finanszírozás</t>
  </si>
  <si>
    <t>K915</t>
  </si>
  <si>
    <t>B817</t>
  </si>
  <si>
    <t>Betétek megszüntetése</t>
  </si>
  <si>
    <t>K916</t>
  </si>
  <si>
    <t>Pénzeszközök betétkénti elhelyezése</t>
  </si>
  <si>
    <t xml:space="preserve">  HALMOZOTT BEVÉTELEK</t>
  </si>
  <si>
    <t xml:space="preserve">             HALMOZOTT KIADÁSOK</t>
  </si>
  <si>
    <t>Bevételek</t>
  </si>
  <si>
    <t xml:space="preserve">ebből: </t>
  </si>
  <si>
    <t>Kiadások</t>
  </si>
  <si>
    <t>Előirányzatok</t>
  </si>
  <si>
    <t>Tény</t>
  </si>
  <si>
    <t xml:space="preserve">önként </t>
  </si>
  <si>
    <t>Eredeti</t>
  </si>
  <si>
    <t>Mód-tt</t>
  </si>
  <si>
    <t>terv</t>
  </si>
  <si>
    <t>vállalt</t>
  </si>
  <si>
    <t>Értékpapír kibocsátás, értékesítés</t>
  </si>
  <si>
    <t>Előző évi működési maradvány igénybevétele</t>
  </si>
  <si>
    <t xml:space="preserve">                   Finanszírozási célú bevételek</t>
  </si>
  <si>
    <t xml:space="preserve">  </t>
  </si>
  <si>
    <t>K9</t>
  </si>
  <si>
    <t xml:space="preserve">             Finanszírozási célú kiadások</t>
  </si>
  <si>
    <t>MŰKÖDÉSI  BEVÉTELEK ÖSSZESEN</t>
  </si>
  <si>
    <t>MŰKÖDÉSI KIADÁSOK ÖSSZ.</t>
  </si>
  <si>
    <t>Hiány:</t>
  </si>
  <si>
    <t>Többlet:</t>
  </si>
  <si>
    <t xml:space="preserve"> </t>
  </si>
  <si>
    <t>B8</t>
  </si>
  <si>
    <t xml:space="preserve">                    Finanszírozási célú bevételek</t>
  </si>
  <si>
    <t>FELHALMOZÁSI BEVÉTELEK ÖSSZESEN</t>
  </si>
  <si>
    <t>FELHALMOZÁSI KIADÁSOK ÖSSZ.</t>
  </si>
  <si>
    <t xml:space="preserve">                MIND ÖSSZESEN</t>
  </si>
  <si>
    <t xml:space="preserve">                       MIND ÖSSZESEN</t>
  </si>
  <si>
    <t>Rovat</t>
  </si>
  <si>
    <t xml:space="preserve">2013. évi </t>
  </si>
  <si>
    <t>Önkorm.</t>
  </si>
  <si>
    <t>Hivatal</t>
  </si>
  <si>
    <t>KÖH</t>
  </si>
  <si>
    <t>Óvoda</t>
  </si>
  <si>
    <t>Műv.ház</t>
  </si>
  <si>
    <t>Összesen</t>
  </si>
  <si>
    <t>B111</t>
  </si>
  <si>
    <t>Helyi önkorm.működésének általános támogatása</t>
  </si>
  <si>
    <t>B112</t>
  </si>
  <si>
    <t>Települési önk.egyes köznevelési feladatainak támogatása</t>
  </si>
  <si>
    <t>B113</t>
  </si>
  <si>
    <t>Települési önk.szociális, gyermekjóléti, gyermekétkezt.fa tám.</t>
  </si>
  <si>
    <t>B114</t>
  </si>
  <si>
    <t>Települési önk.kulturális feladatainak támogatása</t>
  </si>
  <si>
    <t>B115</t>
  </si>
  <si>
    <t>Működési célú központosított előirányzatok</t>
  </si>
  <si>
    <t>B116</t>
  </si>
  <si>
    <t>Helyi önkormányzatok kiegészítő támogatása</t>
  </si>
  <si>
    <t>OEP-től átvett pénzeszköz ifjúság eü.feladatok</t>
  </si>
  <si>
    <t>Pénezköz átvétel Levél-Bezenye</t>
  </si>
  <si>
    <t>Egyéb működési célú támogatások ÁH-n belülről</t>
  </si>
  <si>
    <t>MŰKÖDÉSI CÉLÚ TÁM. ÁH-N BELÜLRŐL</t>
  </si>
  <si>
    <t>Lakosság közműfejlesztés támogatása</t>
  </si>
  <si>
    <t>Felhalmozási célú önkormányzati támogatások</t>
  </si>
  <si>
    <t>Pályázatok bevételei</t>
  </si>
  <si>
    <t>Egyéb felhalmozási célú támogatások ÁH-n belülről</t>
  </si>
  <si>
    <t>FELHALM-I CÉLÚ TÁM. ÁH-N BELÜLRŐL</t>
  </si>
  <si>
    <r>
      <t xml:space="preserve">Jövedelem adók </t>
    </r>
    <r>
      <rPr>
        <sz val="12"/>
        <rFont val="Times New Roman"/>
        <family val="1"/>
        <charset val="238"/>
      </rPr>
      <t>( termőföld bérbeadás)Jövedelem adók ( termőföld bérbeadás)Jövedelem adók ( termőföld bérbeadás)</t>
    </r>
  </si>
  <si>
    <r>
      <t>Vagyoni típusú adók (</t>
    </r>
    <r>
      <rPr>
        <sz val="12"/>
        <rFont val="Times New Roman"/>
        <family val="1"/>
        <charset val="238"/>
      </rPr>
      <t xml:space="preserve"> építmény, telekadó, komm.adóVagyoni típusú adók ( építmény, telekadó, komm.adóVagyoni típusú adók ( építmény, telekadó, komm.adó</t>
    </r>
  </si>
  <si>
    <r>
      <t xml:space="preserve">Értékesítési és forgalmi adók </t>
    </r>
    <r>
      <rPr>
        <sz val="12"/>
        <rFont val="Times New Roman"/>
        <family val="1"/>
        <charset val="238"/>
      </rPr>
      <t>(iparűzési adó)</t>
    </r>
    <r>
      <rPr>
        <b/>
        <sz val="12"/>
        <rFont val="Times New Roman"/>
        <family val="1"/>
        <charset val="238"/>
      </rPr>
      <t xml:space="preserve">Értékesítési és forgalmi adók </t>
    </r>
    <r>
      <rPr>
        <sz val="12"/>
        <rFont val="Times New Roman"/>
        <family val="1"/>
        <charset val="238"/>
      </rPr>
      <t>(iparűzési adó)</t>
    </r>
    <r>
      <rPr>
        <b/>
        <sz val="12"/>
        <rFont val="Times New Roman"/>
        <family val="1"/>
        <charset val="238"/>
      </rPr>
      <t xml:space="preserve">Értékesítési és forgalmi adók </t>
    </r>
    <r>
      <rPr>
        <sz val="12"/>
        <rFont val="Times New Roman"/>
        <family val="1"/>
        <charset val="238"/>
      </rPr>
      <t>(iparűzési adó)</t>
    </r>
  </si>
  <si>
    <r>
      <t>Egyéb adók</t>
    </r>
    <r>
      <rPr>
        <sz val="12"/>
        <rFont val="Times New Roman"/>
        <family val="1"/>
        <charset val="238"/>
      </rPr>
      <t xml:space="preserve">  (tartozkodás után fizetett idegenforg.adó)</t>
    </r>
    <r>
      <rPr>
        <b/>
        <sz val="12"/>
        <rFont val="Times New Roman"/>
        <family val="1"/>
        <charset val="238"/>
      </rPr>
      <t>Egyéb adók</t>
    </r>
    <r>
      <rPr>
        <sz val="12"/>
        <rFont val="Times New Roman"/>
        <family val="1"/>
        <charset val="238"/>
      </rPr>
      <t xml:space="preserve">  (tartozkodás után fizetett idegenforg.adó)</t>
    </r>
    <r>
      <rPr>
        <b/>
        <sz val="12"/>
        <rFont val="Times New Roman"/>
        <family val="1"/>
        <charset val="238"/>
      </rPr>
      <t>Egyéb adók</t>
    </r>
    <r>
      <rPr>
        <sz val="12"/>
        <rFont val="Times New Roman"/>
        <family val="1"/>
        <charset val="238"/>
      </rPr>
      <t xml:space="preserve">  (tartozkodás után fizetett idegenforg.adó)</t>
    </r>
  </si>
  <si>
    <t xml:space="preserve">                      </t>
  </si>
  <si>
    <t>KÖZHATALMI BEVÉTELEK</t>
  </si>
  <si>
    <t>B401</t>
  </si>
  <si>
    <t>B402</t>
  </si>
  <si>
    <t>Szolgáltatások ellenértéke (igazg.szolg.díj, vendégétkezés)</t>
  </si>
  <si>
    <t>B403</t>
  </si>
  <si>
    <t>Közvetített szolgáltatások (Határ közüzemi továbbsz.)</t>
  </si>
  <si>
    <t>B404</t>
  </si>
  <si>
    <t>Tulajdonosi bevételek (bérleti díjak)</t>
  </si>
  <si>
    <t>B405</t>
  </si>
  <si>
    <t>Ellátási díjak</t>
  </si>
  <si>
    <t>B406</t>
  </si>
  <si>
    <t>Kiszámlázott általános forgalmi adó</t>
  </si>
  <si>
    <t>B407</t>
  </si>
  <si>
    <t>Áfa visszatérülése</t>
  </si>
  <si>
    <t>B408</t>
  </si>
  <si>
    <t>Kamatbevételek</t>
  </si>
  <si>
    <t>B410</t>
  </si>
  <si>
    <t>Egyéb működési bevételek</t>
  </si>
  <si>
    <t>MŰKÖDÉSI BEVÉTELEK</t>
  </si>
  <si>
    <t>B52</t>
  </si>
  <si>
    <t>Ingatlanok értékesítése</t>
  </si>
  <si>
    <t>B54</t>
  </si>
  <si>
    <t>Részesedések értékesítése</t>
  </si>
  <si>
    <t>B5</t>
  </si>
  <si>
    <t>FELHALMOZÁSI  BEVÉTELEK</t>
  </si>
  <si>
    <t>Működési célú kölcsönök visszatérülése ÁH-n kívülről</t>
  </si>
  <si>
    <t>Egyéb működési célú átvett pénzeszközök ÁH-n kívülről</t>
  </si>
  <si>
    <t>MŰK-I CÉLÚ ÁTVETT PÉNZE. ÁH kívülről</t>
  </si>
  <si>
    <t>Egyéb felhalmozási célú átvett pénzeszközök ÁH-n kívülről</t>
  </si>
  <si>
    <t>FELHALM-I  ÁTVETT PÉNZE. ÁH kívülről</t>
  </si>
  <si>
    <t xml:space="preserve">                          BEVÉTELEK ÖSSZESEN</t>
  </si>
  <si>
    <t xml:space="preserve">     BEVÉTELEK HALMOZOTT ÖSSZEGE</t>
  </si>
  <si>
    <t>K I A D Á S O K</t>
  </si>
  <si>
    <t>Önkormányzat</t>
  </si>
  <si>
    <t>Önkormányzati Hivatal</t>
  </si>
  <si>
    <t>Művelődési Ház</t>
  </si>
  <si>
    <t>Mód.-tt ei.</t>
  </si>
  <si>
    <t>Mód.ei.</t>
  </si>
  <si>
    <t>Ellátottak juttatásai</t>
  </si>
  <si>
    <t xml:space="preserve">         Működési kiadások összesen</t>
  </si>
  <si>
    <t xml:space="preserve">          Felhalmozási kiadások</t>
  </si>
  <si>
    <t xml:space="preserve">                KIADÁSOK ÖSSZESEN</t>
  </si>
  <si>
    <t xml:space="preserve">         HALMOZOTT KIADÁSOK ÖSSZ</t>
  </si>
  <si>
    <t>Létszám (fő)</t>
  </si>
  <si>
    <t xml:space="preserve">   ÁLLAMI TÁMOGATÁSOK</t>
  </si>
  <si>
    <t>Eltérés</t>
  </si>
  <si>
    <t>Ft/fő</t>
  </si>
  <si>
    <t>fő</t>
  </si>
  <si>
    <t>Ft</t>
  </si>
  <si>
    <t xml:space="preserve">            Önkormányzati hivatal működésének támogatása</t>
  </si>
  <si>
    <t>Zöldterület gazdálkodással kapcsolatos feladatok</t>
  </si>
  <si>
    <t>Közvilágítás fenntartásának támogatása</t>
  </si>
  <si>
    <t>Köztemető fenntartás támogatása</t>
  </si>
  <si>
    <t>Közutak fenntartásának támogatása</t>
  </si>
  <si>
    <t xml:space="preserve">             Település üzemeltetés támogatása</t>
  </si>
  <si>
    <t>Egyéb önkormányzati feladatok  támogatása</t>
  </si>
  <si>
    <t>Lakott külterülettel kapcsolatos feladatok támogatása</t>
  </si>
  <si>
    <t>Üdülőhelyi feladatok támogatása</t>
  </si>
  <si>
    <t xml:space="preserve">              beszámítás</t>
  </si>
  <si>
    <t>I.</t>
  </si>
  <si>
    <t xml:space="preserve">      Helyi önkormányzatok működésének általános tám.</t>
  </si>
  <si>
    <t xml:space="preserve">Óvodai nevelés </t>
  </si>
  <si>
    <t xml:space="preserve">                                            közvetlen segítők</t>
  </si>
  <si>
    <t xml:space="preserve">                                            működtetés</t>
  </si>
  <si>
    <t xml:space="preserve">                                                közvetlen segítők</t>
  </si>
  <si>
    <t>A köznevelési intézmények működtetéséhez kapcs. támogatás</t>
  </si>
  <si>
    <t>II.</t>
  </si>
  <si>
    <t xml:space="preserve">           Köznevelési feladatok (óvoda)</t>
  </si>
  <si>
    <t xml:space="preserve">      II.</t>
  </si>
  <si>
    <t xml:space="preserve">              Kedvezményes étkezés</t>
  </si>
  <si>
    <t>Pénzbeli szociális feladatok</t>
  </si>
  <si>
    <t>Bölcsődei ellátás</t>
  </si>
  <si>
    <t>III.</t>
  </si>
  <si>
    <t xml:space="preserve">             Szociális és gyermekjóléti feladatok</t>
  </si>
  <si>
    <t>Könyvtári, közművelődés feladatok támogatása</t>
  </si>
  <si>
    <t>Beszámítás (elvonás)</t>
  </si>
  <si>
    <t xml:space="preserve">    ÁLLAMI TÁMOGATÁS ÖSSZESEN</t>
  </si>
  <si>
    <t>FELHALMOZÁSI KIADÁSOK ÖSSZESEN</t>
  </si>
  <si>
    <t>ebből:</t>
  </si>
  <si>
    <t>eredeti</t>
  </si>
  <si>
    <t>módosított</t>
  </si>
  <si>
    <t>feladat</t>
  </si>
  <si>
    <t>Beruházások:</t>
  </si>
  <si>
    <t>Felújítások:</t>
  </si>
  <si>
    <t>Összes felújítás:</t>
  </si>
  <si>
    <t>EGYÉB MŰKÖDÉSI KIADÁSOK</t>
  </si>
  <si>
    <t>ESZI támogatás</t>
  </si>
  <si>
    <t>Háziorvos támogatása</t>
  </si>
  <si>
    <t>Egyéb működési célú támogatások ÁH-n kívülre</t>
  </si>
  <si>
    <t>Működési tartalék</t>
  </si>
  <si>
    <t>EGYÉB MŰKÖDÉSI CÉLÚ KIADÁSOK</t>
  </si>
  <si>
    <t>Jegyzői hatáskörű</t>
  </si>
  <si>
    <t xml:space="preserve">      ELLÁTOTTAK JUTTATÁSAI</t>
  </si>
  <si>
    <t>Mszolnok</t>
  </si>
  <si>
    <t>Mudvar</t>
  </si>
  <si>
    <t xml:space="preserve">Eredeti </t>
  </si>
  <si>
    <t>Módosított</t>
  </si>
  <si>
    <t>Települési támogatások</t>
  </si>
  <si>
    <t>segélyek, krízis támogatások, közgyógyellátás</t>
  </si>
  <si>
    <t>Köztemetés</t>
  </si>
  <si>
    <t>Bursa</t>
  </si>
  <si>
    <t xml:space="preserve">   ELLÁTOTTAK JUTTATÁSAI</t>
  </si>
  <si>
    <t>ÖNKORMÁNYZAT</t>
  </si>
  <si>
    <t>013350 Önkor. Vagyonnal való gazdálkodás</t>
  </si>
  <si>
    <t>041233 Hosszabb időtartamú közfoglalkoztatás</t>
  </si>
  <si>
    <t>011130 Önkormányzati jogalkotás</t>
  </si>
  <si>
    <t>066010  Zöldterület kezelés</t>
  </si>
  <si>
    <t>045160 Közutak, hidak üzemeltetée, fenntartása</t>
  </si>
  <si>
    <t>072312 Fogorvosi ügyeleti ellátás</t>
  </si>
  <si>
    <t>072311 Fogorvosi alapellátás</t>
  </si>
  <si>
    <t>107060 egyéb szociális pénzbeni ellátások</t>
  </si>
  <si>
    <t>092120 Iskola 5- 8. osztály</t>
  </si>
  <si>
    <t>066020 Város és községgazdálkodás szolgáltatások</t>
  </si>
  <si>
    <t>081030Sport és Szabadidő Központ</t>
  </si>
  <si>
    <t>064010 Közvilágítás</t>
  </si>
  <si>
    <t>084031 Civil szervezetek támogatása</t>
  </si>
  <si>
    <t>051010 Hulladékgazdálkodás</t>
  </si>
  <si>
    <t>102030 Idősek nappali ellátása</t>
  </si>
  <si>
    <t>072111 Háziorvosi alapellátás</t>
  </si>
  <si>
    <t>074032 Ifjúség-egészségügyi gondozás</t>
  </si>
  <si>
    <t>13320 Köztemető fenntartás és üzemeltetés</t>
  </si>
  <si>
    <t>K1101</t>
  </si>
  <si>
    <t>Alapilletmények, pótlékok, illetmény-, keresetkiegészítés</t>
  </si>
  <si>
    <t>K1102</t>
  </si>
  <si>
    <t>Jutalom</t>
  </si>
  <si>
    <t>K1103</t>
  </si>
  <si>
    <t>Céljuttatás, prémium</t>
  </si>
  <si>
    <t>K1104</t>
  </si>
  <si>
    <t>Túlóra, helyettesítés</t>
  </si>
  <si>
    <t>K1106</t>
  </si>
  <si>
    <t>Jubileumi jutalom</t>
  </si>
  <si>
    <t>K1107</t>
  </si>
  <si>
    <t>Béren kívüli juttatások</t>
  </si>
  <si>
    <t>K1108</t>
  </si>
  <si>
    <t>Ruházati költségtérítés</t>
  </si>
  <si>
    <t>K1109</t>
  </si>
  <si>
    <t>Közlekedési költségtérítés</t>
  </si>
  <si>
    <t>K1110</t>
  </si>
  <si>
    <t>Egyéb költségtérítés</t>
  </si>
  <si>
    <t>K1113</t>
  </si>
  <si>
    <t>Foglalkoztatottak egyéb személyi juttatása (biztosítási díj)</t>
  </si>
  <si>
    <t>K11</t>
  </si>
  <si>
    <t xml:space="preserve">      Foglalkoztatottak személyi juttatásai</t>
  </si>
  <si>
    <t>K121</t>
  </si>
  <si>
    <t>Választott tisztségviselők juttatásai</t>
  </si>
  <si>
    <t>K122</t>
  </si>
  <si>
    <t>Munkavégzésre irányuló egyébb jogv.-nem saját foglalk. Jutt.</t>
  </si>
  <si>
    <t>K123</t>
  </si>
  <si>
    <t>Egyéb külső személyi juttatások (prémium évek, egysz.fogl.,repi)</t>
  </si>
  <si>
    <t>K12</t>
  </si>
  <si>
    <t xml:space="preserve">  Külső személyi juttatások </t>
  </si>
  <si>
    <t>SZEMÉLYI JUTTATÁSOK ÖSSZESEN</t>
  </si>
  <si>
    <t>K21</t>
  </si>
  <si>
    <t>Szociális adó</t>
  </si>
  <si>
    <t>K24</t>
  </si>
  <si>
    <t xml:space="preserve">EHO </t>
  </si>
  <si>
    <t>K25</t>
  </si>
  <si>
    <t>Táppénz hozzájárulás</t>
  </si>
  <si>
    <t>K27</t>
  </si>
  <si>
    <t>Kifizetői adó (szja)</t>
  </si>
  <si>
    <t>MUNKAADÓKAT TERHELŐ JÁR., ADÓK</t>
  </si>
  <si>
    <t>K3111</t>
  </si>
  <si>
    <t>Gyógyszer, vegyszer</t>
  </si>
  <si>
    <t>K3112</t>
  </si>
  <si>
    <t>Könyv, folyóirat, tev-t segítő információhordozó</t>
  </si>
  <si>
    <t>K311</t>
  </si>
  <si>
    <t>Szakmai anyag beszerzés</t>
  </si>
  <si>
    <t>K3121</t>
  </si>
  <si>
    <t>Élelmiszer</t>
  </si>
  <si>
    <t>K3122</t>
  </si>
  <si>
    <t>Irodaszer, nyomtatvány</t>
  </si>
  <si>
    <t>K312</t>
  </si>
  <si>
    <t>Kisértékű tárgyi eszköz</t>
  </si>
  <si>
    <t>K3124</t>
  </si>
  <si>
    <t>Üzemanyag</t>
  </si>
  <si>
    <t>K3125</t>
  </si>
  <si>
    <t>Munkaruha, védőeszköz</t>
  </si>
  <si>
    <t>K3126</t>
  </si>
  <si>
    <t>Egyéb anyag, készletbeszerzés</t>
  </si>
  <si>
    <t xml:space="preserve">               Üzemeltetési anyagok beszerzése</t>
  </si>
  <si>
    <t>K31</t>
  </si>
  <si>
    <t xml:space="preserve">                 KÉSZLETBESZERZÉS</t>
  </si>
  <si>
    <t>K321</t>
  </si>
  <si>
    <t>Informatikai szolgáltatások igénybevétele</t>
  </si>
  <si>
    <t xml:space="preserve">K322 </t>
  </si>
  <si>
    <t xml:space="preserve">Egyéb kommunikációs szolgáltatások </t>
  </si>
  <si>
    <t>K 322</t>
  </si>
  <si>
    <t>Internet díja</t>
  </si>
  <si>
    <t>K32</t>
  </si>
  <si>
    <t xml:space="preserve">               KOMMUNIKÁCIÓS SZOLGÁLTATÁSOK</t>
  </si>
  <si>
    <t>K331</t>
  </si>
  <si>
    <t>Közüzemi díjak (gáz, áram, víz)</t>
  </si>
  <si>
    <t>k332</t>
  </si>
  <si>
    <t>Vásárolt élelmezés</t>
  </si>
  <si>
    <t>K333</t>
  </si>
  <si>
    <t>Bérleit díjak</t>
  </si>
  <si>
    <t>K334</t>
  </si>
  <si>
    <t>Karbantartás, kisjavítási szolgáltatások</t>
  </si>
  <si>
    <t>K335</t>
  </si>
  <si>
    <t>Közvetített szolgáltatások</t>
  </si>
  <si>
    <t>K336</t>
  </si>
  <si>
    <t>Szakmai tevékenységet segítő szolgáltatások  (közszolg.száml.szellemi)</t>
  </si>
  <si>
    <t>K337</t>
  </si>
  <si>
    <t>Egyéb szolgáltatások (szállítás,posta, hulladék, hóelt.,falunap, bank)</t>
  </si>
  <si>
    <t>K 33</t>
  </si>
  <si>
    <t xml:space="preserve">              SZOLGÁLTATÁSI KIADÁSOK</t>
  </si>
  <si>
    <t>K341</t>
  </si>
  <si>
    <t>Kiküldetési kiadások</t>
  </si>
  <si>
    <t>K342</t>
  </si>
  <si>
    <t>Reklám és propaganda kiadások</t>
  </si>
  <si>
    <t>K343</t>
  </si>
  <si>
    <t>Reprezentáció</t>
  </si>
  <si>
    <t>K34</t>
  </si>
  <si>
    <t xml:space="preserve">             KIKÜLDETÉSEK, REKLÁM  KIADÁSOK</t>
  </si>
  <si>
    <t>K351</t>
  </si>
  <si>
    <t>Működési célú előzetesen felszámított áfa</t>
  </si>
  <si>
    <t>K352</t>
  </si>
  <si>
    <t>Fizetendő általános forgalmi adó</t>
  </si>
  <si>
    <t>K353</t>
  </si>
  <si>
    <t>Kamatkiadások</t>
  </si>
  <si>
    <t>K354</t>
  </si>
  <si>
    <t>Egyéb pénzügyi műveletek kiadásai (árfolyam veszteség)</t>
  </si>
  <si>
    <t>K355</t>
  </si>
  <si>
    <t>Egyéb dologi kiadások (hatósági díjak, ajánlati bizt., kés.kamat)</t>
  </si>
  <si>
    <t>K35</t>
  </si>
  <si>
    <t xml:space="preserve">   KÜLÖNFÉLE BEFIZETÉSEK ÉS EGYÉB DOLOGI KIAD.</t>
  </si>
  <si>
    <t xml:space="preserve">DOLOGI KIADÁSOK </t>
  </si>
  <si>
    <t>ELLÁTOTTAK JUTTATÁSAI</t>
  </si>
  <si>
    <t>Működési kölcsönnyújtás ÁH-nkívülre</t>
  </si>
  <si>
    <t>Tartalékok</t>
  </si>
  <si>
    <t>BERUHÁZÁSOK</t>
  </si>
  <si>
    <t>FELÚJÍTÁSOK</t>
  </si>
  <si>
    <t>EGYÉB FELHALMOZÁSI KIADÁSOK</t>
  </si>
  <si>
    <t xml:space="preserve">                    KIADÁSOK ÖSSZESEN</t>
  </si>
  <si>
    <t xml:space="preserve">  KIADÁSOK HALMOZOTT ÖSSZEGE</t>
  </si>
  <si>
    <t>Helyi önkormányzatok kiegészítő támogatása    (külterületi)</t>
  </si>
  <si>
    <t>Közcélú foglalkoztatás</t>
  </si>
  <si>
    <t>Pénzeszköz átvétel Levél-Bezenye</t>
  </si>
  <si>
    <r>
      <t xml:space="preserve">Jövedelem adók </t>
    </r>
    <r>
      <rPr>
        <sz val="12"/>
        <rFont val="Times New Roman"/>
        <family val="1"/>
        <charset val="238"/>
      </rPr>
      <t>( termőföld bérbeadás)</t>
    </r>
  </si>
  <si>
    <r>
      <t>Vagyoni típusú adók (</t>
    </r>
    <r>
      <rPr>
        <sz val="12"/>
        <rFont val="Times New Roman"/>
        <family val="1"/>
        <charset val="238"/>
      </rPr>
      <t xml:space="preserve"> építmény, telekadó)</t>
    </r>
  </si>
  <si>
    <r>
      <t xml:space="preserve">Értékesítési és forgalmi adók </t>
    </r>
    <r>
      <rPr>
        <sz val="12"/>
        <rFont val="Times New Roman"/>
        <family val="1"/>
        <charset val="238"/>
      </rPr>
      <t>(iparűzési adó)</t>
    </r>
  </si>
  <si>
    <t xml:space="preserve">Szolgáltatások ellenértéke </t>
  </si>
  <si>
    <t>Fordítot áfa</t>
  </si>
  <si>
    <t>Hitelfelvét</t>
  </si>
  <si>
    <t>Létszám  ( fő)</t>
  </si>
  <si>
    <t xml:space="preserve">                  ÓVODA</t>
  </si>
  <si>
    <t>Munkavégzésre irányuló egyéb jogviszony</t>
  </si>
  <si>
    <t>K3123</t>
  </si>
  <si>
    <t>Sokszorosítási feladatokkal összefüggő anyagok</t>
  </si>
  <si>
    <t>Egyéb kommunikációs szolgáltatások  (telefondíj)</t>
  </si>
  <si>
    <t>Közüzemi díjak ( áram, víz)</t>
  </si>
  <si>
    <t>Gázdíj</t>
  </si>
  <si>
    <t>Szakmai tev-t segítő szolgáltatások  (közszolg.,száml.szellemi)</t>
  </si>
  <si>
    <t>Egyéb szolgáltatások (száll.,posta, hull.,munkaeü., bank)</t>
  </si>
  <si>
    <t>Közfoglalkoztatás</t>
  </si>
  <si>
    <t>Leader pályázat parképítés</t>
  </si>
  <si>
    <r>
      <t>Egyéb adók</t>
    </r>
    <r>
      <rPr>
        <sz val="12"/>
        <rFont val="Times New Roman"/>
        <family val="1"/>
        <charset val="238"/>
      </rPr>
      <t xml:space="preserve">  (talajterhelési díj)</t>
    </r>
  </si>
  <si>
    <t>Vendégétkezés</t>
  </si>
  <si>
    <t>Bölcsődei étkezés</t>
  </si>
  <si>
    <t>nem magyar állampolgár tér díj</t>
  </si>
  <si>
    <t>Iskolai étkezési díjak</t>
  </si>
  <si>
    <t>Óvodai étkezési díjak</t>
  </si>
  <si>
    <t>Alkalmazottak térítése</t>
  </si>
  <si>
    <t>BERUHÁZÁSOK - FELÚJÍTÁSOK</t>
  </si>
  <si>
    <t>Terv  2014.</t>
  </si>
  <si>
    <t>2015.</t>
  </si>
  <si>
    <t>2016.</t>
  </si>
  <si>
    <t>2016. után</t>
  </si>
  <si>
    <t xml:space="preserve">    Beruházás, felújítás összesen</t>
  </si>
  <si>
    <t xml:space="preserve"> MIND ÖSSZESEN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</si>
  <si>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</si>
  <si>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</si>
  <si>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</si>
  <si>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</si>
  <si>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</si>
  <si>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</si>
  <si>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</si>
  <si>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</si>
  <si>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</si>
  <si>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</si>
  <si>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</si>
  <si>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</si>
  <si>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</si>
  <si>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</si>
  <si>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Pénzkészlet</t>
  </si>
  <si>
    <t>Állami támogatás</t>
  </si>
  <si>
    <t>Felhalmozási és tőkejellegű bev.</t>
  </si>
  <si>
    <t>Támogatásértékű  működési bevételek</t>
  </si>
  <si>
    <t>Felhalmozási célú pénzeszköz átvét</t>
  </si>
  <si>
    <t>Iparűzési adó</t>
  </si>
  <si>
    <t>Gépjármű adó</t>
  </si>
  <si>
    <t>Pénzmaradvány</t>
  </si>
  <si>
    <t>Vagyoni típusú adók</t>
  </si>
  <si>
    <t>Bevételek összesen:</t>
  </si>
  <si>
    <t>Járulékok</t>
  </si>
  <si>
    <t>Dologi jellegű kiadások</t>
  </si>
  <si>
    <t>Működési célú pe átadás ÁH b.</t>
  </si>
  <si>
    <t>Működési célú pe átadás ÁH k.</t>
  </si>
  <si>
    <t>Kiadások összesen:</t>
  </si>
  <si>
    <t>2013. évi terv</t>
  </si>
  <si>
    <t>Gyerekek</t>
  </si>
  <si>
    <t xml:space="preserve"> fő</t>
  </si>
  <si>
    <t>nap</t>
  </si>
  <si>
    <t>Ft/fő/nap</t>
  </si>
  <si>
    <t xml:space="preserve">Ft </t>
  </si>
  <si>
    <t>áfa</t>
  </si>
  <si>
    <t>Óvodás napközis gyermek</t>
  </si>
  <si>
    <t>Óvodás félnapos gyermek</t>
  </si>
  <si>
    <t xml:space="preserve">           Óvodás gyerek össz.</t>
  </si>
  <si>
    <t>Iskolás gyermek napközis alsós</t>
  </si>
  <si>
    <t>Iskolás gyermek napközis felsős</t>
  </si>
  <si>
    <t>Menza alsós</t>
  </si>
  <si>
    <t>Menza  felsős</t>
  </si>
  <si>
    <t xml:space="preserve">     Iskolás gyerekek össz.</t>
  </si>
  <si>
    <t>Bölcsődés gyermek</t>
  </si>
  <si>
    <t>Bölcsődés gyerekek össz.</t>
  </si>
  <si>
    <t>Munkahelyi étkezés</t>
  </si>
  <si>
    <t>Vendég étkezés</t>
  </si>
  <si>
    <t xml:space="preserve"> Kiadások összesen</t>
  </si>
  <si>
    <t>Óvodás 50%-os  kedv.</t>
  </si>
  <si>
    <t>Óvodás 75%-os kedv.</t>
  </si>
  <si>
    <t>Óvodás félnapos ingyenes</t>
  </si>
  <si>
    <t>Óvodás ingyenes</t>
  </si>
  <si>
    <t>Óvodás összesen</t>
  </si>
  <si>
    <t>Iskolás s gyermek napközis alsós 50%</t>
  </si>
  <si>
    <t>Iskolás  gyermek napközis alsós 75%</t>
  </si>
  <si>
    <t>Iskolás gyermek napközis alsós ingy.</t>
  </si>
  <si>
    <t>Iskolás gyermek napközis felsős 50%</t>
  </si>
  <si>
    <t>Iskolás gyermek napközis felsős 75%</t>
  </si>
  <si>
    <t>Iskolás gyermek napközis felsős ingy.</t>
  </si>
  <si>
    <t>Menza alsós gyermek</t>
  </si>
  <si>
    <t>Menza alsós gyermek 50%</t>
  </si>
  <si>
    <t>Menza alsós gyermek ingyenes</t>
  </si>
  <si>
    <t xml:space="preserve">Menza felsős gyermek </t>
  </si>
  <si>
    <t>Menza felsős gyermek 50%</t>
  </si>
  <si>
    <t>Menza felsős gyermek ingyenes</t>
  </si>
  <si>
    <t>Iskolás összesen</t>
  </si>
  <si>
    <t xml:space="preserve">Bölcsődés gyermek </t>
  </si>
  <si>
    <t>Bölcsődés gyermek 50%</t>
  </si>
  <si>
    <t>Bölcsődés gyermek ingyenes</t>
  </si>
  <si>
    <t>Bölcsődés összesen</t>
  </si>
  <si>
    <t xml:space="preserve">  Bevételek összesen</t>
  </si>
  <si>
    <t>Hegyeshalom Nagyközségi Önkormányzat</t>
  </si>
  <si>
    <t>Címrendi szám</t>
  </si>
  <si>
    <t>Intézmény neve</t>
  </si>
  <si>
    <t>1 1</t>
  </si>
  <si>
    <t xml:space="preserve">Óvoda </t>
  </si>
  <si>
    <t xml:space="preserve">1 1 1 </t>
  </si>
  <si>
    <t>Napsugár Óvoda és Bölcsőde</t>
  </si>
  <si>
    <t>3 1 1</t>
  </si>
  <si>
    <t xml:space="preserve">4 1 1 </t>
  </si>
  <si>
    <t>Közös Önkormányzati Hivatal</t>
  </si>
  <si>
    <t>LÉTSZÁM</t>
  </si>
  <si>
    <t>Össz.:</t>
  </si>
  <si>
    <t>Köztisztviselő</t>
  </si>
  <si>
    <t>alakulását bemutató mérleg</t>
  </si>
  <si>
    <t>Intézményi működési bevétel</t>
  </si>
  <si>
    <t>Támogatásértékű műk. bevétel</t>
  </si>
  <si>
    <t>Működési bevételek összesen</t>
  </si>
  <si>
    <t>Ingatlan értékesítés</t>
  </si>
  <si>
    <t>Felhalmozási bev. összesen</t>
  </si>
  <si>
    <t>Helyi adók</t>
  </si>
  <si>
    <t xml:space="preserve">   Iparűzési adó</t>
  </si>
  <si>
    <t xml:space="preserve">   Építmény adó</t>
  </si>
  <si>
    <t>Idegenforgalmi adó</t>
  </si>
  <si>
    <t xml:space="preserve">   Telekadó</t>
  </si>
  <si>
    <t>Kommunális adó</t>
  </si>
  <si>
    <t>int.finanszírozás</t>
  </si>
  <si>
    <t>Bevételek összesen</t>
  </si>
  <si>
    <t>Bevétel mindösszesen</t>
  </si>
  <si>
    <t>Dologi kiadások</t>
  </si>
  <si>
    <t>Segélyezés, ellátottak jutt.</t>
  </si>
  <si>
    <t>Támogatásért.műk.kiadás ÁH-n belül</t>
  </si>
  <si>
    <t>Műk.c.pénzeszk.átad ÁH-n kív.</t>
  </si>
  <si>
    <t>Fejlesztési kiadások</t>
  </si>
  <si>
    <t xml:space="preserve">Tartalék </t>
  </si>
  <si>
    <t>KIADÁSOK MINDÖSSZESEN:</t>
  </si>
  <si>
    <t xml:space="preserve">                  Közös Önkormányzati Hivatal</t>
  </si>
  <si>
    <t xml:space="preserve">Ruházati költségtérítés </t>
  </si>
  <si>
    <t>Más járulékfizetési kötelezettség</t>
  </si>
  <si>
    <t xml:space="preserve">                Szakmai anyag beszerzés</t>
  </si>
  <si>
    <t>K3113</t>
  </si>
  <si>
    <t>Szakmai anyag</t>
  </si>
  <si>
    <t>Bér megelőlegezés</t>
  </si>
  <si>
    <t>Beszámítás</t>
  </si>
  <si>
    <t>Bér megelőlegezése</t>
  </si>
  <si>
    <t>Bérmegelőlegezés</t>
  </si>
  <si>
    <t>Intézményfinanszírozás</t>
  </si>
  <si>
    <t>Idegenforgalmi, kommunális adó</t>
  </si>
  <si>
    <t>MT.hatálya alá tartozó</t>
  </si>
  <si>
    <t>Közalkalmazott</t>
  </si>
  <si>
    <t>13.  melléklet</t>
  </si>
  <si>
    <t>14. melléklet</t>
  </si>
  <si>
    <t>15. sz. mell.</t>
  </si>
  <si>
    <t>Adatok: Ft-ban</t>
  </si>
  <si>
    <t>Óvodapedagógusok elismert létszáma pótlolagos</t>
  </si>
  <si>
    <t>Alapfokozatú végzetts.pedag.</t>
  </si>
  <si>
    <t>Falugondnok, tanyagondnok</t>
  </si>
  <si>
    <t xml:space="preserve">Falunap támogatása </t>
  </si>
  <si>
    <t>Egyéb</t>
  </si>
  <si>
    <t xml:space="preserve">Ruházati költségtérítés  </t>
  </si>
  <si>
    <t xml:space="preserve">Táppénz hozzájárulás  </t>
  </si>
  <si>
    <t>ASP pályázat</t>
  </si>
  <si>
    <t>OEP finanszírozás</t>
  </si>
  <si>
    <t>Nagyközségi Könyvtár</t>
  </si>
  <si>
    <t>5 1 1</t>
  </si>
  <si>
    <t>EHO ,Rehab. Hozzájárulás</t>
  </si>
  <si>
    <t>Vásárolt elelmiszer</t>
  </si>
  <si>
    <t>Felhalmozási célú pénzeszköz átadás ajánlati bizt.</t>
  </si>
  <si>
    <t>,</t>
  </si>
  <si>
    <r>
      <t>Egyéb adók</t>
    </r>
    <r>
      <rPr>
        <sz val="12"/>
        <rFont val="Times New Roman"/>
        <family val="1"/>
        <charset val="238"/>
      </rPr>
      <t xml:space="preserve">  (talajterhelési díj)</t>
    </r>
    <r>
      <rPr>
        <b/>
        <sz val="12"/>
        <rFont val="Times New Roman"/>
        <family val="1"/>
        <charset val="238"/>
      </rPr>
      <t/>
    </r>
  </si>
  <si>
    <t>Könyvtár</t>
  </si>
  <si>
    <t>Mindösszesen</t>
  </si>
  <si>
    <t xml:space="preserve">                 Nagyközségi Könyvtár</t>
  </si>
  <si>
    <t>szolgáltatások ellenértéke</t>
  </si>
  <si>
    <t>Tornacsarnok,közbiztonsági páylázat</t>
  </si>
  <si>
    <t>OEP-től átvett pénzeszköz ,egyszeri finanszírozás</t>
  </si>
  <si>
    <t>Költségek visszatérülése</t>
  </si>
  <si>
    <t>Gyermekétkeztetés támogatása (bértámogatás,üzemeltetés)</t>
  </si>
  <si>
    <t>Gyermekétkeztetés támogatása (bölcsöde bér,üzemeltetés)</t>
  </si>
  <si>
    <t>Idősek támogatása 75 év felettiek</t>
  </si>
  <si>
    <t>Irodaszer, nyomtatvány,vonalkód olvasó fejhallgató</t>
  </si>
  <si>
    <t>Közös Hivatal fennt-hoz Bezenye elmaradás</t>
  </si>
  <si>
    <r>
      <t>Egyéb adók</t>
    </r>
    <r>
      <rPr>
        <sz val="12"/>
        <rFont val="Times New Roman"/>
        <family val="1"/>
        <charset val="238"/>
      </rPr>
      <t xml:space="preserve">  (magánszemélyek komm.adója,idegenforg.)</t>
    </r>
  </si>
  <si>
    <t>Bezenye átvétel 2018.évi elmaradás</t>
  </si>
  <si>
    <t>k33</t>
  </si>
  <si>
    <t>Biztosítási díj</t>
  </si>
  <si>
    <t>Közbeszerzési díj</t>
  </si>
  <si>
    <t>B811Hitelfelvét</t>
  </si>
  <si>
    <t>B812Államkötvény visszaváltás</t>
  </si>
  <si>
    <t>Hitelfelvét, államkötvény visszaváltás</t>
  </si>
  <si>
    <t>B8111</t>
  </si>
  <si>
    <t>Államkötvény visszaváltás</t>
  </si>
  <si>
    <t>B811</t>
  </si>
  <si>
    <t>Hitel felvétel</t>
  </si>
  <si>
    <t>Államkötvény</t>
  </si>
  <si>
    <t>BEVÉTELEK ÖSSZESEN</t>
  </si>
  <si>
    <t>A Stabilitási tv. 45.§ (1) bekezdés a) pontja szerinti saját bevételek részletezése a Stabilitási tv. 3.§ (1) bekezdése alapján adósságot</t>
  </si>
  <si>
    <t xml:space="preserve">keletkeztető ügyletből származó tárgyévi, valamint az adósságot keletkeztető ügylegek futamidejének végéig </t>
  </si>
  <si>
    <t>adatok  Ft-ban</t>
  </si>
  <si>
    <t>16. melléklet</t>
  </si>
  <si>
    <t>Bevétel</t>
  </si>
  <si>
    <t>Osztalékok, koncessziós díjak</t>
  </si>
  <si>
    <t>Díjak, pótlékok, bírságok</t>
  </si>
  <si>
    <t>Határ bérleti díjak</t>
  </si>
  <si>
    <t>Tárgyi eszközök, immateriális javak, vagyoni értékű jog értékesítése, vagyonhasznosításból származó bevétel</t>
  </si>
  <si>
    <t>Részvények, részesedések értékesítése</t>
  </si>
  <si>
    <t>Vállalat értékesítéséből, privitizációból származó bevétel</t>
  </si>
  <si>
    <t>Kezességvállalással kapcsolatos megtérülés</t>
  </si>
  <si>
    <t>Saját bevételek összesen</t>
  </si>
  <si>
    <t>Saját bevételek 50%-a</t>
  </si>
  <si>
    <t>Hiteltörlesztés</t>
  </si>
  <si>
    <t>Kamatkiadások,biztosítás</t>
  </si>
  <si>
    <t xml:space="preserve">                                          működtetés nemzetiségi poótlék</t>
  </si>
  <si>
    <r>
      <t xml:space="preserve"> Ó</t>
    </r>
    <r>
      <rPr>
        <sz val="12"/>
        <rFont val="Times New Roman"/>
        <family val="1"/>
        <charset val="238"/>
      </rPr>
      <t xml:space="preserve">vodapedagógusok elimert létszáma </t>
    </r>
  </si>
  <si>
    <t xml:space="preserve">Óvodapedagógusok elismert létszáma </t>
  </si>
  <si>
    <t>Kistérségi társulás támogatása</t>
  </si>
  <si>
    <t>Civil szervezetek támogatása, falutv,polgárőrség</t>
  </si>
  <si>
    <t>k513</t>
  </si>
  <si>
    <t>KÖH finanszírozása</t>
  </si>
  <si>
    <t>Krízistámogatás</t>
  </si>
  <si>
    <t>Arany János ösztöndíj</t>
  </si>
  <si>
    <t>Hospice Ház</t>
  </si>
  <si>
    <t>Működési célú támogatás ÁH-n blülre</t>
  </si>
  <si>
    <t>Beruházás összesen:</t>
  </si>
  <si>
    <t>2021. évi</t>
  </si>
  <si>
    <t xml:space="preserve">Terv 2021. </t>
  </si>
  <si>
    <t>2021. évi terv</t>
  </si>
  <si>
    <t>2021.évi</t>
  </si>
  <si>
    <t>2021. évi költségvetési előirányzat költségvetési szervenként e Ft-ban</t>
  </si>
  <si>
    <t>2021.évi előirányzat</t>
  </si>
  <si>
    <t>2021-ra tervezett összes beruházás és felújítás:</t>
  </si>
  <si>
    <t>K911</t>
  </si>
  <si>
    <t>K502Szolidaritási hozzájárulás</t>
  </si>
  <si>
    <t>Szolidaritási hozzájárulás</t>
  </si>
  <si>
    <t>Telek vásárlás 18EU/m2</t>
  </si>
  <si>
    <t>Bölcsőde építés</t>
  </si>
  <si>
    <t>Rendezési terv I.ütem</t>
  </si>
  <si>
    <t>Óvoda eszközbeszerzés</t>
  </si>
  <si>
    <t>Közvilágítás  Juliska-liget, Aradi V.u., Mező u.</t>
  </si>
  <si>
    <t>Interreg pályázati önrész</t>
  </si>
  <si>
    <t>Óvoda tető, tornaterem padozat</t>
  </si>
  <si>
    <t>Tornacsarnok ventilátor, parkoló</t>
  </si>
  <si>
    <t>Iskola kerítés</t>
  </si>
  <si>
    <t>Bitunova Szt.István k., Vasút u.</t>
  </si>
  <si>
    <t>Bölcsöde,mini bölcsöde támogatása</t>
  </si>
  <si>
    <t>Maradvány óvoda, köh könyvtár</t>
  </si>
  <si>
    <t>2021.</t>
  </si>
  <si>
    <t>2022.</t>
  </si>
  <si>
    <t>2023.</t>
  </si>
  <si>
    <t>2024.</t>
  </si>
  <si>
    <t xml:space="preserve">Hitel felvételéből származó tőkefizetési kötelezettség </t>
  </si>
  <si>
    <t>52 830 000</t>
  </si>
  <si>
    <t xml:space="preserve">Hitel felvételéből származó kamatfizetési kötelezettség </t>
  </si>
  <si>
    <t>12 158 929</t>
  </si>
  <si>
    <t>12 718 873</t>
  </si>
  <si>
    <t>10 576 323</t>
  </si>
  <si>
    <t xml:space="preserve">Tárgyévi fizetési kötelezettség:  </t>
  </si>
  <si>
    <t>65 548 873</t>
  </si>
  <si>
    <t>64 477 598</t>
  </si>
  <si>
    <t xml:space="preserve">63 406 323                                                                                                                                 </t>
  </si>
  <si>
    <t>K502</t>
  </si>
  <si>
    <t>Szolidritási hozzájárulás</t>
  </si>
  <si>
    <t>2021.év</t>
  </si>
  <si>
    <t>SZJA cafetéria</t>
  </si>
  <si>
    <t>2021 évi</t>
  </si>
  <si>
    <t xml:space="preserve"> 2021. évi</t>
  </si>
  <si>
    <t xml:space="preserve">A működési és fejlesztési célú bevételek és kiadások 2021-2022-2023-2024 évi </t>
  </si>
  <si>
    <t>2021.I.félévi módosítás</t>
  </si>
  <si>
    <t>2021.I.félévi teljesítés</t>
  </si>
  <si>
    <t>2021. I. félévi</t>
  </si>
  <si>
    <t>módosítás</t>
  </si>
  <si>
    <t>teljesítés</t>
  </si>
  <si>
    <t>2021.I. félévi</t>
  </si>
  <si>
    <t>2021. I. félév</t>
  </si>
  <si>
    <t>2021. I.félév</t>
  </si>
  <si>
    <t>2021. I.félévi</t>
  </si>
  <si>
    <t>módosított ei.</t>
  </si>
  <si>
    <t>2021. terv</t>
  </si>
  <si>
    <r>
      <rPr>
        <b/>
        <sz val="10"/>
        <rFont val="Arial"/>
        <family val="2"/>
        <charset val="238"/>
      </rPr>
      <t>2021. I.félévi módosított e.</t>
    </r>
    <r>
      <rPr>
        <sz val="10"/>
        <rFont val="Arial"/>
        <family val="2"/>
        <charset val="238"/>
      </rPr>
      <t>i</t>
    </r>
  </si>
  <si>
    <t>2021. I. félévi teljesítés</t>
  </si>
  <si>
    <t xml:space="preserve"> 2021. I félévi</t>
  </si>
  <si>
    <t>2021.I félévi</t>
  </si>
  <si>
    <t xml:space="preserve"> 2021.I. félévi</t>
  </si>
  <si>
    <t xml:space="preserve">2021. I. félévi </t>
  </si>
  <si>
    <t xml:space="preserve"> 2021. I. félvi</t>
  </si>
  <si>
    <t>Kiegészítő támogatás</t>
  </si>
  <si>
    <t>Elszámolásból származó bevétel</t>
  </si>
  <si>
    <t>K5021Előző évi elszámolásból származó kiadás</t>
  </si>
  <si>
    <t>Szolidaritási hozzájárulás,előző évi visszfizetés</t>
  </si>
  <si>
    <t>B36</t>
  </si>
  <si>
    <t>Pótlék,bírság</t>
  </si>
  <si>
    <t>Hosszú lejáratú hitelek felvétel</t>
  </si>
  <si>
    <t>Hosszú lejáratú hitel felvét</t>
  </si>
  <si>
    <t xml:space="preserve"> 2021. I.félévi teljesítés</t>
  </si>
  <si>
    <t>lakótelek kialakítása</t>
  </si>
  <si>
    <t>Laptop bölcsőde</t>
  </si>
  <si>
    <t>Acél tartóoszlop kamerarendszer pályázat</t>
  </si>
  <si>
    <t>aradi utca mesterséges megvilágítása</t>
  </si>
  <si>
    <t>Közfoglalkoztatottak támogatása</t>
  </si>
  <si>
    <t xml:space="preserve">Számítógép </t>
  </si>
  <si>
    <t>Közösségi színtér</t>
  </si>
  <si>
    <t>2022.évi támogatás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</si>
</sst>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\ #,##0.00&quot;     &quot;;\-#,##0.00&quot;     &quot;;&quot; -&quot;#&quot;     &quot;;@\ "/>
    <numFmt numFmtId="165" formatCode="\ #,##0&quot;     &quot;;\-#,##0&quot;     &quot;;&quot; -&quot;#&quot;     &quot;;@\ "/>
    <numFmt numFmtId="166" formatCode="#,###"/>
    <numFmt numFmtId="167" formatCode="\ #,##0.0&quot;     &quot;;\-#,##0.0&quot;     &quot;;&quot; -&quot;#&quot;     &quot;;@\ "/>
    <numFmt numFmtId="168" formatCode="0.000%"/>
    <numFmt numFmtId="169" formatCode="#,##0.00\ [$Ft-40E];[Red]\-#,##0.00\ [$Ft-40E]"/>
  </numFmts>
  <fonts count="67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Mangal"/>
      <family val="2"/>
      <charset val="238"/>
    </font>
    <font>
      <sz val="10"/>
      <name val="Arial CE"/>
      <family val="2"/>
      <charset val="238"/>
    </font>
    <font>
      <sz val="12"/>
      <name val="Times New Roman CE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4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Arial CE"/>
      <family val="2"/>
      <charset val="238"/>
    </font>
    <font>
      <b/>
      <sz val="14"/>
      <color indexed="8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indexed="10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6"/>
      <color indexed="10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16"/>
      <name val="Times New Roman"/>
      <family val="1"/>
      <charset val="238"/>
    </font>
    <font>
      <sz val="11"/>
      <name val="Arial CE"/>
      <family val="2"/>
      <charset val="238"/>
    </font>
    <font>
      <b/>
      <i/>
      <sz val="11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0"/>
      <name val="Arial CE"/>
      <family val="2"/>
      <charset val="238"/>
    </font>
    <font>
      <b/>
      <sz val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i/>
      <sz val="9"/>
      <color indexed="8"/>
      <name val="Times New Roman"/>
      <family val="1"/>
      <charset val="238"/>
    </font>
    <font>
      <b/>
      <sz val="14"/>
      <color indexed="16"/>
      <name val="Times New Roman"/>
      <family val="1"/>
      <charset val="238"/>
    </font>
    <font>
      <sz val="16"/>
      <name val="Arial CE"/>
      <family val="2"/>
      <charset val="238"/>
    </font>
    <font>
      <sz val="16"/>
      <name val="Times New Roman"/>
      <family val="1"/>
      <charset val="238"/>
    </font>
    <font>
      <b/>
      <u/>
      <sz val="16"/>
      <name val="Times New Roman"/>
      <family val="1"/>
      <charset val="238"/>
    </font>
    <font>
      <b/>
      <sz val="12"/>
      <color indexed="16"/>
      <name val="Times New Roman"/>
      <family val="1"/>
      <charset val="238"/>
    </font>
    <font>
      <sz val="12"/>
      <color indexed="16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8"/>
      <name val="Times New Roman"/>
      <family val="1"/>
      <charset val="238"/>
    </font>
    <font>
      <sz val="14"/>
      <name val="Arial CE"/>
      <family val="2"/>
      <charset val="238"/>
    </font>
    <font>
      <sz val="14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 CE"/>
      <family val="2"/>
      <charset val="238"/>
    </font>
    <font>
      <sz val="14"/>
      <color indexed="10"/>
      <name val="Times New Roman"/>
      <family val="1"/>
      <charset val="238"/>
    </font>
    <font>
      <sz val="10"/>
      <name val="Arial"/>
      <family val="2"/>
      <charset val="238"/>
    </font>
    <font>
      <sz val="12"/>
      <name val="Mangal"/>
      <family val="2"/>
      <charset val="238"/>
    </font>
    <font>
      <sz val="8"/>
      <name val="Arial"/>
      <family val="2"/>
      <charset val="238"/>
    </font>
    <font>
      <sz val="14"/>
      <name val="Arial"/>
      <family val="2"/>
      <charset val="238"/>
    </font>
    <font>
      <sz val="11"/>
      <color rgb="FF3F3F76"/>
      <name val="Calibri"/>
      <family val="2"/>
      <charset val="238"/>
      <scheme val="minor"/>
    </font>
    <font>
      <sz val="14"/>
      <color rgb="FF3F3F76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name val="Arial"/>
      <family val="2"/>
      <charset val="238"/>
    </font>
    <font>
      <sz val="16"/>
      <name val="Mangal"/>
      <family val="2"/>
      <charset val="238"/>
    </font>
    <font>
      <sz val="12"/>
      <name val="Cambria"/>
      <family val="1"/>
      <charset val="238"/>
    </font>
    <font>
      <b/>
      <sz val="12"/>
      <name val="Cambria"/>
      <family val="1"/>
      <charset val="238"/>
    </font>
  </fonts>
  <fills count="37">
    <fill>
      <patternFill patternType="none"/>
    </fill>
    <fill>
      <patternFill patternType="gray125"/>
    </fill>
    <fill>
      <patternFill patternType="solid">
        <fgColor indexed="46"/>
        <bgColor indexed="31"/>
      </patternFill>
    </fill>
    <fill>
      <patternFill patternType="solid">
        <fgColor indexed="9"/>
        <bgColor indexed="41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44"/>
      </patternFill>
    </fill>
    <fill>
      <patternFill patternType="solid">
        <fgColor indexed="13"/>
        <bgColor indexed="34"/>
      </patternFill>
    </fill>
    <fill>
      <patternFill patternType="solid">
        <fgColor indexed="44"/>
        <bgColor indexed="31"/>
      </patternFill>
    </fill>
    <fill>
      <patternFill patternType="solid">
        <fgColor indexed="41"/>
        <bgColor indexed="27"/>
      </patternFill>
    </fill>
    <fill>
      <patternFill patternType="solid">
        <fgColor indexed="50"/>
        <bgColor indexed="22"/>
      </patternFill>
    </fill>
    <fill>
      <patternFill patternType="solid">
        <fgColor indexed="22"/>
        <bgColor indexed="44"/>
      </patternFill>
    </fill>
    <fill>
      <patternFill patternType="solid">
        <fgColor indexed="47"/>
        <bgColor indexed="44"/>
      </patternFill>
    </fill>
    <fill>
      <patternFill patternType="solid">
        <fgColor indexed="26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52"/>
        <bgColor indexed="51"/>
      </patternFill>
    </fill>
    <fill>
      <patternFill patternType="solid">
        <fgColor indexed="19"/>
        <bgColor indexed="23"/>
      </patternFill>
    </fill>
    <fill>
      <patternFill patternType="solid">
        <fgColor indexed="23"/>
        <bgColor indexed="19"/>
      </patternFill>
    </fill>
    <fill>
      <patternFill patternType="solid">
        <fgColor indexed="27"/>
        <bgColor indexed="41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41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41"/>
      </patternFill>
    </fill>
    <fill>
      <patternFill patternType="solid">
        <fgColor indexed="55"/>
        <bgColor indexed="44"/>
      </patternFill>
    </fill>
    <fill>
      <patternFill patternType="solid">
        <fgColor indexed="13"/>
        <bgColor indexed="22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53"/>
      </patternFill>
    </fill>
    <fill>
      <patternFill patternType="solid">
        <fgColor theme="0"/>
        <bgColor indexed="5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5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theme="6" tint="0.59999389629810485"/>
        <bgColor indexed="65"/>
      </patternFill>
    </fill>
  </fills>
  <borders count="6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0" fontId="53" fillId="0" borderId="0"/>
    <xf numFmtId="0" fontId="3" fillId="0" borderId="0"/>
    <xf numFmtId="0" fontId="4" fillId="0" borderId="0"/>
    <xf numFmtId="0" fontId="57" fillId="34" borderId="53" applyNumberFormat="0" applyAlignment="0" applyProtection="0"/>
    <xf numFmtId="0" fontId="59" fillId="35" borderId="0" applyNumberFormat="0" applyBorder="0" applyAlignment="0" applyProtection="0"/>
    <xf numFmtId="0" fontId="1" fillId="36" borderId="0" applyNumberFormat="0" applyBorder="0" applyAlignment="0" applyProtection="0"/>
  </cellStyleXfs>
  <cellXfs count="859">
    <xf numFmtId="0" fontId="0" fillId="0" borderId="0" xfId="0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165" fontId="6" fillId="2" borderId="1" xfId="1" applyNumberFormat="1" applyFont="1" applyFill="1" applyBorder="1" applyAlignment="1" applyProtection="1">
      <alignment horizontal="center"/>
    </xf>
    <xf numFmtId="0" fontId="5" fillId="2" borderId="3" xfId="0" applyFont="1" applyFill="1" applyBorder="1" applyAlignment="1">
      <alignment horizontal="center"/>
    </xf>
    <xf numFmtId="165" fontId="6" fillId="3" borderId="1" xfId="1" applyNumberFormat="1" applyFont="1" applyFill="1" applyBorder="1" applyAlignment="1" applyProtection="1">
      <alignment horizontal="left"/>
    </xf>
    <xf numFmtId="0" fontId="7" fillId="0" borderId="1" xfId="0" applyFont="1" applyBorder="1"/>
    <xf numFmtId="165" fontId="8" fillId="0" borderId="1" xfId="1" applyNumberFormat="1" applyFont="1" applyFill="1" applyBorder="1" applyAlignment="1" applyProtection="1"/>
    <xf numFmtId="165" fontId="5" fillId="4" borderId="1" xfId="1" applyNumberFormat="1" applyFont="1" applyFill="1" applyBorder="1" applyAlignment="1" applyProtection="1"/>
    <xf numFmtId="165" fontId="6" fillId="5" borderId="1" xfId="1" applyNumberFormat="1" applyFont="1" applyFill="1" applyBorder="1" applyAlignment="1" applyProtection="1"/>
    <xf numFmtId="0" fontId="6" fillId="5" borderId="1" xfId="0" applyFont="1" applyFill="1" applyBorder="1"/>
    <xf numFmtId="165" fontId="9" fillId="5" borderId="1" xfId="1" applyNumberFormat="1" applyFont="1" applyFill="1" applyBorder="1" applyAlignment="1" applyProtection="1"/>
    <xf numFmtId="165" fontId="5" fillId="5" borderId="1" xfId="1" applyNumberFormat="1" applyFont="1" applyFill="1" applyBorder="1" applyAlignment="1" applyProtection="1"/>
    <xf numFmtId="165" fontId="9" fillId="0" borderId="1" xfId="1" applyNumberFormat="1" applyFont="1" applyFill="1" applyBorder="1" applyAlignment="1" applyProtection="1"/>
    <xf numFmtId="165" fontId="6" fillId="5" borderId="1" xfId="1" applyNumberFormat="1" applyFont="1" applyFill="1" applyBorder="1" applyAlignment="1" applyProtection="1">
      <alignment horizontal="left"/>
    </xf>
    <xf numFmtId="165" fontId="7" fillId="5" borderId="1" xfId="1" applyNumberFormat="1" applyFont="1" applyFill="1" applyBorder="1" applyAlignment="1" applyProtection="1"/>
    <xf numFmtId="16" fontId="6" fillId="3" borderId="1" xfId="0" applyNumberFormat="1" applyFont="1" applyFill="1" applyBorder="1" applyAlignment="1">
      <alignment horizontal="left"/>
    </xf>
    <xf numFmtId="16" fontId="7" fillId="3" borderId="1" xfId="0" applyNumberFormat="1" applyFont="1" applyFill="1" applyBorder="1"/>
    <xf numFmtId="0" fontId="7" fillId="0" borderId="4" xfId="0" applyFont="1" applyBorder="1"/>
    <xf numFmtId="165" fontId="8" fillId="3" borderId="1" xfId="1" applyNumberFormat="1" applyFont="1" applyFill="1" applyBorder="1" applyAlignment="1" applyProtection="1"/>
    <xf numFmtId="165" fontId="9" fillId="3" borderId="1" xfId="1" applyNumberFormat="1" applyFont="1" applyFill="1" applyBorder="1" applyAlignment="1" applyProtection="1"/>
    <xf numFmtId="165" fontId="10" fillId="4" borderId="1" xfId="1" applyNumberFormat="1" applyFont="1" applyFill="1" applyBorder="1" applyAlignment="1" applyProtection="1"/>
    <xf numFmtId="16" fontId="6" fillId="5" borderId="1" xfId="0" applyNumberFormat="1" applyFont="1" applyFill="1" applyBorder="1" applyAlignment="1">
      <alignment horizontal="left"/>
    </xf>
    <xf numFmtId="16" fontId="7" fillId="0" borderId="1" xfId="0" applyNumberFormat="1" applyFont="1" applyBorder="1"/>
    <xf numFmtId="0" fontId="11" fillId="0" borderId="1" xfId="0" applyFont="1" applyBorder="1" applyAlignment="1">
      <alignment horizontal="left"/>
    </xf>
    <xf numFmtId="0" fontId="7" fillId="3" borderId="4" xfId="0" applyFont="1" applyFill="1" applyBorder="1"/>
    <xf numFmtId="0" fontId="6" fillId="0" borderId="4" xfId="0" applyFont="1" applyBorder="1"/>
    <xf numFmtId="0" fontId="6" fillId="0" borderId="4" xfId="0" applyFont="1" applyFill="1" applyBorder="1"/>
    <xf numFmtId="0" fontId="8" fillId="0" borderId="1" xfId="0" applyFont="1" applyBorder="1"/>
    <xf numFmtId="0" fontId="12" fillId="0" borderId="1" xfId="0" applyFont="1" applyBorder="1" applyAlignment="1">
      <alignment horizontal="left"/>
    </xf>
    <xf numFmtId="165" fontId="7" fillId="3" borderId="1" xfId="1" applyNumberFormat="1" applyFont="1" applyFill="1" applyBorder="1" applyAlignment="1" applyProtection="1"/>
    <xf numFmtId="165" fontId="6" fillId="3" borderId="1" xfId="1" applyNumberFormat="1" applyFont="1" applyFill="1" applyBorder="1" applyAlignment="1" applyProtection="1"/>
    <xf numFmtId="0" fontId="13" fillId="3" borderId="1" xfId="0" applyFont="1" applyFill="1" applyBorder="1"/>
    <xf numFmtId="165" fontId="14" fillId="3" borderId="1" xfId="1" applyNumberFormat="1" applyFont="1" applyFill="1" applyBorder="1" applyAlignment="1" applyProtection="1"/>
    <xf numFmtId="165" fontId="15" fillId="3" borderId="1" xfId="1" applyNumberFormat="1" applyFont="1" applyFill="1" applyBorder="1" applyAlignment="1" applyProtection="1"/>
    <xf numFmtId="165" fontId="5" fillId="2" borderId="1" xfId="1" applyNumberFormat="1" applyFont="1" applyFill="1" applyBorder="1" applyAlignment="1" applyProtection="1"/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/>
    <xf numFmtId="165" fontId="10" fillId="5" borderId="1" xfId="1" applyNumberFormat="1" applyFont="1" applyFill="1" applyBorder="1" applyAlignment="1" applyProtection="1"/>
    <xf numFmtId="165" fontId="16" fillId="3" borderId="1" xfId="1" applyNumberFormat="1" applyFont="1" applyFill="1" applyBorder="1" applyAlignment="1" applyProtection="1"/>
    <xf numFmtId="0" fontId="5" fillId="5" borderId="1" xfId="0" applyFont="1" applyFill="1" applyBorder="1"/>
    <xf numFmtId="165" fontId="17" fillId="5" borderId="1" xfId="1" applyNumberFormat="1" applyFont="1" applyFill="1" applyBorder="1" applyAlignment="1" applyProtection="1"/>
    <xf numFmtId="0" fontId="8" fillId="0" borderId="1" xfId="0" applyFont="1" applyBorder="1" applyAlignment="1">
      <alignment horizontal="left"/>
    </xf>
    <xf numFmtId="165" fontId="15" fillId="4" borderId="1" xfId="1" applyNumberFormat="1" applyFont="1" applyFill="1" applyBorder="1" applyAlignment="1" applyProtection="1"/>
    <xf numFmtId="165" fontId="6" fillId="4" borderId="1" xfId="1" applyNumberFormat="1" applyFont="1" applyFill="1" applyBorder="1" applyAlignment="1" applyProtection="1"/>
    <xf numFmtId="0" fontId="8" fillId="6" borderId="1" xfId="0" applyFont="1" applyFill="1" applyBorder="1" applyAlignment="1">
      <alignment horizontal="left"/>
    </xf>
    <xf numFmtId="0" fontId="5" fillId="6" borderId="4" xfId="0" applyFont="1" applyFill="1" applyBorder="1"/>
    <xf numFmtId="165" fontId="6" fillId="6" borderId="1" xfId="1" applyNumberFormat="1" applyFont="1" applyFill="1" applyBorder="1" applyAlignment="1" applyProtection="1"/>
    <xf numFmtId="165" fontId="18" fillId="6" borderId="1" xfId="1" applyNumberFormat="1" applyFont="1" applyFill="1" applyBorder="1" applyAlignment="1" applyProtection="1"/>
    <xf numFmtId="165" fontId="19" fillId="6" borderId="1" xfId="1" applyNumberFormat="1" applyFont="1" applyFill="1" applyBorder="1" applyAlignment="1" applyProtection="1"/>
    <xf numFmtId="0" fontId="7" fillId="6" borderId="1" xfId="0" applyFont="1" applyFill="1" applyBorder="1"/>
    <xf numFmtId="165" fontId="7" fillId="6" borderId="1" xfId="1" applyNumberFormat="1" applyFont="1" applyFill="1" applyBorder="1" applyAlignment="1" applyProtection="1"/>
    <xf numFmtId="165" fontId="5" fillId="5" borderId="1" xfId="1" applyNumberFormat="1" applyFont="1" applyFill="1" applyBorder="1" applyAlignment="1" applyProtection="1">
      <alignment horizontal="left"/>
    </xf>
    <xf numFmtId="165" fontId="8" fillId="5" borderId="1" xfId="1" applyNumberFormat="1" applyFont="1" applyFill="1" applyBorder="1" applyAlignment="1" applyProtection="1"/>
    <xf numFmtId="165" fontId="20" fillId="5" borderId="1" xfId="1" applyNumberFormat="1" applyFont="1" applyFill="1" applyBorder="1" applyAlignment="1" applyProtection="1"/>
    <xf numFmtId="165" fontId="21" fillId="5" borderId="1" xfId="1" applyNumberFormat="1" applyFont="1" applyFill="1" applyBorder="1" applyAlignment="1" applyProtection="1"/>
    <xf numFmtId="0" fontId="15" fillId="7" borderId="1" xfId="0" applyFont="1" applyFill="1" applyBorder="1" applyAlignment="1">
      <alignment horizontal="left"/>
    </xf>
    <xf numFmtId="166" fontId="9" fillId="7" borderId="1" xfId="0" applyNumberFormat="1" applyFont="1" applyFill="1" applyBorder="1" applyAlignment="1">
      <alignment horizontal="center" vertical="center" wrapText="1"/>
    </xf>
    <xf numFmtId="166" fontId="5" fillId="7" borderId="2" xfId="0" applyNumberFormat="1" applyFont="1" applyFill="1" applyBorder="1" applyAlignment="1">
      <alignment horizontal="center" vertical="center" wrapText="1"/>
    </xf>
    <xf numFmtId="166" fontId="5" fillId="7" borderId="5" xfId="0" applyNumberFormat="1" applyFont="1" applyFill="1" applyBorder="1" applyAlignment="1">
      <alignment horizontal="center" vertical="center" wrapText="1"/>
    </xf>
    <xf numFmtId="166" fontId="5" fillId="7" borderId="3" xfId="0" applyNumberFormat="1" applyFont="1" applyFill="1" applyBorder="1" applyAlignment="1">
      <alignment horizontal="center" vertical="center" wrapText="1"/>
    </xf>
    <xf numFmtId="165" fontId="14" fillId="3" borderId="1" xfId="1" applyNumberFormat="1" applyFont="1" applyFill="1" applyBorder="1" applyAlignment="1" applyProtection="1">
      <alignment horizontal="left"/>
    </xf>
    <xf numFmtId="166" fontId="8" fillId="0" borderId="3" xfId="0" applyNumberFormat="1" applyFont="1" applyFill="1" applyBorder="1" applyAlignment="1" applyProtection="1">
      <alignment vertical="center" wrapText="1"/>
      <protection locked="0"/>
    </xf>
    <xf numFmtId="166" fontId="5" fillId="7" borderId="3" xfId="0" applyNumberFormat="1" applyFont="1" applyFill="1" applyBorder="1" applyAlignment="1" applyProtection="1">
      <alignment vertical="center" wrapText="1"/>
      <protection locked="0"/>
    </xf>
    <xf numFmtId="165" fontId="9" fillId="7" borderId="1" xfId="1" applyNumberFormat="1" applyFont="1" applyFill="1" applyBorder="1" applyAlignment="1" applyProtection="1"/>
    <xf numFmtId="0" fontId="6" fillId="7" borderId="1" xfId="0" applyFont="1" applyFill="1" applyBorder="1"/>
    <xf numFmtId="166" fontId="9" fillId="7" borderId="3" xfId="0" applyNumberFormat="1" applyFont="1" applyFill="1" applyBorder="1" applyAlignment="1" applyProtection="1">
      <alignment vertical="center" wrapText="1"/>
      <protection locked="0"/>
    </xf>
    <xf numFmtId="166" fontId="10" fillId="7" borderId="3" xfId="0" applyNumberFormat="1" applyFont="1" applyFill="1" applyBorder="1" applyAlignment="1" applyProtection="1">
      <alignment vertical="center" wrapText="1"/>
      <protection locked="0"/>
    </xf>
    <xf numFmtId="166" fontId="9" fillId="7" borderId="1" xfId="0" applyNumberFormat="1" applyFont="1" applyFill="1" applyBorder="1" applyAlignment="1" applyProtection="1">
      <alignment vertical="center" wrapText="1"/>
      <protection locked="0"/>
    </xf>
    <xf numFmtId="165" fontId="14" fillId="7" borderId="1" xfId="1" applyNumberFormat="1" applyFont="1" applyFill="1" applyBorder="1" applyAlignment="1" applyProtection="1">
      <alignment horizontal="left"/>
    </xf>
    <xf numFmtId="0" fontId="6" fillId="7" borderId="4" xfId="0" applyFont="1" applyFill="1" applyBorder="1"/>
    <xf numFmtId="166" fontId="5" fillId="7" borderId="1" xfId="0" applyNumberFormat="1" applyFont="1" applyFill="1" applyBorder="1" applyAlignment="1" applyProtection="1">
      <alignment vertical="center" wrapText="1"/>
      <protection locked="0"/>
    </xf>
    <xf numFmtId="16" fontId="14" fillId="7" borderId="1" xfId="0" applyNumberFormat="1" applyFont="1" applyFill="1" applyBorder="1" applyAlignment="1">
      <alignment horizontal="left"/>
    </xf>
    <xf numFmtId="16" fontId="8" fillId="3" borderId="1" xfId="0" applyNumberFormat="1" applyFont="1" applyFill="1" applyBorder="1"/>
    <xf numFmtId="166" fontId="8" fillId="8" borderId="3" xfId="0" applyNumberFormat="1" applyFont="1" applyFill="1" applyBorder="1" applyAlignment="1" applyProtection="1">
      <alignment vertical="center" wrapText="1"/>
      <protection locked="0"/>
    </xf>
    <xf numFmtId="166" fontId="10" fillId="8" borderId="3" xfId="0" applyNumberFormat="1" applyFont="1" applyFill="1" applyBorder="1" applyAlignment="1" applyProtection="1">
      <alignment vertical="center" wrapText="1"/>
      <protection locked="0"/>
    </xf>
    <xf numFmtId="0" fontId="15" fillId="0" borderId="1" xfId="0" applyFont="1" applyBorder="1" applyAlignment="1">
      <alignment horizontal="left"/>
    </xf>
    <xf numFmtId="166" fontId="8" fillId="0" borderId="1" xfId="0" applyNumberFormat="1" applyFont="1" applyFill="1" applyBorder="1" applyAlignment="1" applyProtection="1">
      <alignment vertical="center" wrapText="1"/>
      <protection locked="0"/>
    </xf>
    <xf numFmtId="16" fontId="8" fillId="0" borderId="1" xfId="0" applyNumberFormat="1" applyFont="1" applyBorder="1"/>
    <xf numFmtId="0" fontId="14" fillId="7" borderId="1" xfId="0" applyFont="1" applyFill="1" applyBorder="1" applyAlignment="1">
      <alignment horizontal="left"/>
    </xf>
    <xf numFmtId="166" fontId="8" fillId="3" borderId="4" xfId="0" applyNumberFormat="1" applyFont="1" applyFill="1" applyBorder="1" applyAlignment="1" applyProtection="1">
      <alignment horizontal="left" vertical="center" wrapText="1" indent="1"/>
      <protection locked="0"/>
    </xf>
    <xf numFmtId="166" fontId="9" fillId="0" borderId="1" xfId="0" applyNumberFormat="1" applyFont="1" applyFill="1" applyBorder="1" applyAlignment="1" applyProtection="1">
      <alignment vertical="center" wrapText="1"/>
      <protection locked="0"/>
    </xf>
    <xf numFmtId="166" fontId="8" fillId="0" borderId="4" xfId="0" applyNumberFormat="1" applyFont="1" applyFill="1" applyBorder="1" applyAlignment="1" applyProtection="1">
      <alignment horizontal="left" vertical="center" wrapText="1" indent="1"/>
      <protection locked="0"/>
    </xf>
    <xf numFmtId="166" fontId="10" fillId="7" borderId="1" xfId="0" applyNumberFormat="1" applyFont="1" applyFill="1" applyBorder="1" applyAlignment="1" applyProtection="1">
      <alignment vertical="center" wrapText="1"/>
      <protection locked="0"/>
    </xf>
    <xf numFmtId="166" fontId="8" fillId="0" borderId="1" xfId="0" applyNumberFormat="1" applyFont="1" applyFill="1" applyBorder="1" applyAlignment="1" applyProtection="1">
      <alignment horizontal="left" vertical="center" wrapText="1" indent="1"/>
      <protection locked="0"/>
    </xf>
    <xf numFmtId="166" fontId="8" fillId="7" borderId="1" xfId="0" applyNumberFormat="1" applyFont="1" applyFill="1" applyBorder="1" applyAlignment="1" applyProtection="1">
      <alignment vertical="center" wrapText="1"/>
      <protection locked="0"/>
    </xf>
    <xf numFmtId="166" fontId="9" fillId="7" borderId="4" xfId="0" applyNumberFormat="1" applyFont="1" applyFill="1" applyBorder="1" applyAlignment="1" applyProtection="1">
      <alignment horizontal="left" vertical="center" wrapText="1" indent="1"/>
      <protection locked="0"/>
    </xf>
    <xf numFmtId="166" fontId="9" fillId="7" borderId="1" xfId="0" applyNumberFormat="1" applyFont="1" applyFill="1" applyBorder="1" applyAlignment="1" applyProtection="1">
      <alignment horizontal="left" vertical="center" wrapText="1" indent="1"/>
      <protection locked="0"/>
    </xf>
    <xf numFmtId="0" fontId="15" fillId="5" borderId="1" xfId="0" applyFont="1" applyFill="1" applyBorder="1" applyAlignment="1">
      <alignment horizontal="left"/>
    </xf>
    <xf numFmtId="166" fontId="9" fillId="5" borderId="6" xfId="0" applyNumberFormat="1" applyFont="1" applyFill="1" applyBorder="1" applyAlignment="1">
      <alignment horizontal="left" vertical="center" wrapText="1" indent="1"/>
    </xf>
    <xf numFmtId="166" fontId="9" fillId="5" borderId="7" xfId="0" applyNumberFormat="1" applyFont="1" applyFill="1" applyBorder="1" applyAlignment="1">
      <alignment vertical="center" wrapText="1"/>
    </xf>
    <xf numFmtId="166" fontId="5" fillId="5" borderId="7" xfId="0" applyNumberFormat="1" applyFont="1" applyFill="1" applyBorder="1" applyAlignment="1">
      <alignment vertical="center" wrapText="1"/>
    </xf>
    <xf numFmtId="166" fontId="9" fillId="5" borderId="8" xfId="0" applyNumberFormat="1" applyFont="1" applyFill="1" applyBorder="1" applyAlignment="1">
      <alignment vertical="center" wrapText="1"/>
    </xf>
    <xf numFmtId="166" fontId="9" fillId="5" borderId="9" xfId="0" applyNumberFormat="1" applyFont="1" applyFill="1" applyBorder="1" applyAlignment="1">
      <alignment horizontal="left" vertical="center" wrapText="1" indent="1"/>
    </xf>
    <xf numFmtId="166" fontId="8" fillId="5" borderId="7" xfId="0" applyNumberFormat="1" applyFont="1" applyFill="1" applyBorder="1" applyAlignment="1">
      <alignment vertical="center" wrapText="1"/>
    </xf>
    <xf numFmtId="166" fontId="9" fillId="0" borderId="8" xfId="0" applyNumberFormat="1" applyFont="1" applyFill="1" applyBorder="1" applyAlignment="1">
      <alignment horizontal="left" vertical="center" wrapText="1" indent="1"/>
    </xf>
    <xf numFmtId="166" fontId="8" fillId="0" borderId="7" xfId="0" applyNumberFormat="1" applyFont="1" applyFill="1" applyBorder="1" applyAlignment="1" applyProtection="1">
      <alignment horizontal="right" vertical="center" wrapText="1"/>
    </xf>
    <xf numFmtId="166" fontId="8" fillId="7" borderId="7" xfId="0" applyNumberFormat="1" applyFont="1" applyFill="1" applyBorder="1" applyAlignment="1" applyProtection="1">
      <alignment horizontal="right" vertical="center" wrapText="1"/>
    </xf>
    <xf numFmtId="166" fontId="9" fillId="0" borderId="8" xfId="0" applyNumberFormat="1" applyFont="1" applyFill="1" applyBorder="1" applyAlignment="1" applyProtection="1">
      <alignment horizontal="right" vertical="center" wrapText="1"/>
    </xf>
    <xf numFmtId="166" fontId="9" fillId="0" borderId="9" xfId="0" applyNumberFormat="1" applyFont="1" applyFill="1" applyBorder="1" applyAlignment="1">
      <alignment horizontal="right" vertical="center" wrapText="1" indent="1"/>
    </xf>
    <xf numFmtId="166" fontId="9" fillId="0" borderId="7" xfId="0" applyNumberFormat="1" applyFont="1" applyFill="1" applyBorder="1" applyAlignment="1" applyProtection="1">
      <alignment horizontal="right" vertical="center" wrapText="1"/>
    </xf>
    <xf numFmtId="166" fontId="9" fillId="7" borderId="10" xfId="0" applyNumberFormat="1" applyFont="1" applyFill="1" applyBorder="1" applyAlignment="1" applyProtection="1">
      <alignment horizontal="right" vertical="center" wrapText="1"/>
    </xf>
    <xf numFmtId="16" fontId="14" fillId="3" borderId="1" xfId="0" applyNumberFormat="1" applyFont="1" applyFill="1" applyBorder="1" applyAlignment="1">
      <alignment horizontal="left"/>
    </xf>
    <xf numFmtId="166" fontId="8" fillId="3" borderId="3" xfId="0" applyNumberFormat="1" applyFont="1" applyFill="1" applyBorder="1" applyAlignment="1" applyProtection="1">
      <alignment vertical="center" wrapText="1"/>
      <protection locked="0"/>
    </xf>
    <xf numFmtId="166" fontId="8" fillId="0" borderId="4" xfId="0" applyNumberFormat="1" applyFont="1" applyFill="1" applyBorder="1" applyAlignment="1" applyProtection="1">
      <alignment vertical="center" wrapText="1"/>
      <protection locked="0"/>
    </xf>
    <xf numFmtId="166" fontId="8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6" fontId="8" fillId="7" borderId="12" xfId="0" applyNumberFormat="1" applyFont="1" applyFill="1" applyBorder="1" applyAlignment="1" applyProtection="1">
      <alignment vertical="center" wrapText="1"/>
      <protection locked="0"/>
    </xf>
    <xf numFmtId="166" fontId="9" fillId="7" borderId="4" xfId="0" applyNumberFormat="1" applyFont="1" applyFill="1" applyBorder="1" applyAlignment="1" applyProtection="1">
      <alignment vertical="center" wrapText="1"/>
      <protection locked="0"/>
    </xf>
    <xf numFmtId="166" fontId="9" fillId="7" borderId="11" xfId="0" applyNumberFormat="1" applyFont="1" applyFill="1" applyBorder="1" applyAlignment="1" applyProtection="1">
      <alignment horizontal="left" vertical="center" wrapText="1" indent="1"/>
      <protection locked="0"/>
    </xf>
    <xf numFmtId="166" fontId="9" fillId="5" borderId="13" xfId="0" applyNumberFormat="1" applyFont="1" applyFill="1" applyBorder="1" applyAlignment="1">
      <alignment vertical="center" wrapText="1"/>
    </xf>
    <xf numFmtId="166" fontId="9" fillId="5" borderId="6" xfId="0" applyNumberFormat="1" applyFont="1" applyFill="1" applyBorder="1" applyAlignment="1">
      <alignment vertical="center" wrapText="1"/>
    </xf>
    <xf numFmtId="166" fontId="9" fillId="5" borderId="14" xfId="0" applyNumberFormat="1" applyFont="1" applyFill="1" applyBorder="1" applyAlignment="1">
      <alignment horizontal="left" vertical="center" wrapText="1" indent="1"/>
    </xf>
    <xf numFmtId="166" fontId="5" fillId="5" borderId="13" xfId="0" applyNumberFormat="1" applyFont="1" applyFill="1" applyBorder="1" applyAlignment="1">
      <alignment vertical="center" wrapText="1"/>
    </xf>
    <xf numFmtId="166" fontId="9" fillId="0" borderId="15" xfId="0" applyNumberFormat="1" applyFont="1" applyFill="1" applyBorder="1" applyAlignment="1">
      <alignment horizontal="left" vertical="center" wrapText="1" indent="1"/>
    </xf>
    <xf numFmtId="166" fontId="8" fillId="3" borderId="13" xfId="0" applyNumberFormat="1" applyFont="1" applyFill="1" applyBorder="1" applyAlignment="1">
      <alignment vertical="center" wrapText="1"/>
    </xf>
    <xf numFmtId="166" fontId="9" fillId="0" borderId="15" xfId="0" applyNumberFormat="1" applyFont="1" applyFill="1" applyBorder="1" applyAlignment="1" applyProtection="1">
      <alignment horizontal="right" vertical="center" wrapText="1"/>
    </xf>
    <xf numFmtId="166" fontId="9" fillId="0" borderId="16" xfId="0" applyNumberFormat="1" applyFont="1" applyFill="1" applyBorder="1" applyAlignment="1">
      <alignment horizontal="right" vertical="center" wrapText="1" indent="1"/>
    </xf>
    <xf numFmtId="166" fontId="9" fillId="0" borderId="5" xfId="0" applyNumberFormat="1" applyFont="1" applyFill="1" applyBorder="1" applyAlignment="1" applyProtection="1">
      <alignment horizontal="right" vertical="center" wrapText="1"/>
    </xf>
    <xf numFmtId="166" fontId="9" fillId="7" borderId="17" xfId="0" applyNumberFormat="1" applyFont="1" applyFill="1" applyBorder="1" applyAlignment="1" applyProtection="1">
      <alignment horizontal="right" vertical="center" wrapText="1"/>
    </xf>
    <xf numFmtId="0" fontId="15" fillId="9" borderId="1" xfId="0" applyFont="1" applyFill="1" applyBorder="1" applyAlignment="1">
      <alignment horizontal="left"/>
    </xf>
    <xf numFmtId="0" fontId="9" fillId="9" borderId="18" xfId="0" applyFont="1" applyFill="1" applyBorder="1"/>
    <xf numFmtId="166" fontId="9" fillId="9" borderId="19" xfId="0" applyNumberFormat="1" applyFont="1" applyFill="1" applyBorder="1"/>
    <xf numFmtId="0" fontId="9" fillId="9" borderId="19" xfId="0" applyFont="1" applyFill="1" applyBorder="1"/>
    <xf numFmtId="166" fontId="19" fillId="6" borderId="19" xfId="0" applyNumberFormat="1" applyFont="1" applyFill="1" applyBorder="1"/>
    <xf numFmtId="0" fontId="6" fillId="7" borderId="1" xfId="0" applyFont="1" applyFill="1" applyBorder="1" applyAlignment="1">
      <alignment horizontal="center"/>
    </xf>
    <xf numFmtId="0" fontId="24" fillId="3" borderId="1" xfId="0" applyFont="1" applyFill="1" applyBorder="1" applyAlignment="1">
      <alignment horizontal="center"/>
    </xf>
    <xf numFmtId="0" fontId="24" fillId="10" borderId="1" xfId="0" applyFont="1" applyFill="1" applyBorder="1" applyAlignment="1">
      <alignment horizontal="center"/>
    </xf>
    <xf numFmtId="0" fontId="15" fillId="0" borderId="1" xfId="0" applyFont="1" applyBorder="1"/>
    <xf numFmtId="165" fontId="9" fillId="3" borderId="1" xfId="1" applyNumberFormat="1" applyFont="1" applyFill="1" applyBorder="1" applyAlignment="1" applyProtection="1">
      <alignment horizontal="center"/>
    </xf>
    <xf numFmtId="165" fontId="8" fillId="3" borderId="1" xfId="1" applyNumberFormat="1" applyFont="1" applyFill="1" applyBorder="1" applyAlignment="1" applyProtection="1">
      <alignment horizontal="center"/>
    </xf>
    <xf numFmtId="165" fontId="5" fillId="7" borderId="1" xfId="1" applyNumberFormat="1" applyFont="1" applyFill="1" applyBorder="1" applyAlignment="1" applyProtection="1">
      <alignment horizontal="center"/>
    </xf>
    <xf numFmtId="165" fontId="14" fillId="2" borderId="1" xfId="1" applyNumberFormat="1" applyFont="1" applyFill="1" applyBorder="1" applyAlignment="1" applyProtection="1"/>
    <xf numFmtId="165" fontId="7" fillId="0" borderId="1" xfId="1" applyNumberFormat="1" applyFont="1" applyFill="1" applyBorder="1" applyAlignment="1" applyProtection="1"/>
    <xf numFmtId="165" fontId="7" fillId="7" borderId="1" xfId="1" applyNumberFormat="1" applyFont="1" applyFill="1" applyBorder="1" applyAlignment="1" applyProtection="1"/>
    <xf numFmtId="165" fontId="6" fillId="7" borderId="1" xfId="1" applyNumberFormat="1" applyFont="1" applyFill="1" applyBorder="1" applyAlignment="1" applyProtection="1"/>
    <xf numFmtId="165" fontId="10" fillId="7" borderId="1" xfId="1" applyNumberFormat="1" applyFont="1" applyFill="1" applyBorder="1" applyAlignment="1" applyProtection="1"/>
    <xf numFmtId="0" fontId="12" fillId="0" borderId="1" xfId="0" applyFont="1" applyBorder="1"/>
    <xf numFmtId="0" fontId="5" fillId="5" borderId="4" xfId="0" applyFont="1" applyFill="1" applyBorder="1"/>
    <xf numFmtId="0" fontId="10" fillId="0" borderId="1" xfId="0" applyFont="1" applyFill="1" applyBorder="1"/>
    <xf numFmtId="0" fontId="10" fillId="0" borderId="4" xfId="0" applyFont="1" applyFill="1" applyBorder="1"/>
    <xf numFmtId="165" fontId="10" fillId="0" borderId="1" xfId="1" applyNumberFormat="1" applyFont="1" applyFill="1" applyBorder="1" applyAlignment="1" applyProtection="1"/>
    <xf numFmtId="0" fontId="3" fillId="0" borderId="0" xfId="0" applyFont="1" applyFill="1"/>
    <xf numFmtId="165" fontId="9" fillId="7" borderId="1" xfId="1" applyNumberFormat="1" applyFont="1" applyFill="1" applyBorder="1" applyAlignment="1" applyProtection="1">
      <alignment horizontal="center"/>
    </xf>
    <xf numFmtId="165" fontId="10" fillId="7" borderId="1" xfId="1" applyNumberFormat="1" applyFont="1" applyFill="1" applyBorder="1" applyAlignment="1" applyProtection="1">
      <alignment horizontal="center"/>
    </xf>
    <xf numFmtId="165" fontId="8" fillId="7" borderId="1" xfId="1" applyNumberFormat="1" applyFont="1" applyFill="1" applyBorder="1" applyAlignment="1" applyProtection="1"/>
    <xf numFmtId="0" fontId="6" fillId="3" borderId="4" xfId="0" applyFont="1" applyFill="1" applyBorder="1"/>
    <xf numFmtId="0" fontId="7" fillId="0" borderId="4" xfId="0" applyFont="1" applyFill="1" applyBorder="1"/>
    <xf numFmtId="165" fontId="6" fillId="3" borderId="1" xfId="1" applyNumberFormat="1" applyFont="1" applyFill="1" applyBorder="1" applyAlignment="1" applyProtection="1">
      <alignment horizontal="center"/>
    </xf>
    <xf numFmtId="165" fontId="7" fillId="3" borderId="1" xfId="1" applyNumberFormat="1" applyFont="1" applyFill="1" applyBorder="1" applyAlignment="1" applyProtection="1">
      <alignment horizontal="center"/>
    </xf>
    <xf numFmtId="0" fontId="12" fillId="11" borderId="1" xfId="0" applyFont="1" applyFill="1" applyBorder="1"/>
    <xf numFmtId="0" fontId="5" fillId="11" borderId="4" xfId="0" applyFont="1" applyFill="1" applyBorder="1"/>
    <xf numFmtId="165" fontId="6" fillId="11" borderId="1" xfId="1" applyNumberFormat="1" applyFont="1" applyFill="1" applyBorder="1" applyAlignment="1" applyProtection="1"/>
    <xf numFmtId="165" fontId="5" fillId="11" borderId="1" xfId="1" applyNumberFormat="1" applyFont="1" applyFill="1" applyBorder="1" applyAlignment="1" applyProtection="1"/>
    <xf numFmtId="0" fontId="10" fillId="11" borderId="1" xfId="0" applyFont="1" applyFill="1" applyBorder="1"/>
    <xf numFmtId="165" fontId="7" fillId="11" borderId="1" xfId="1" applyNumberFormat="1" applyFont="1" applyFill="1" applyBorder="1" applyAlignment="1" applyProtection="1"/>
    <xf numFmtId="165" fontId="25" fillId="0" borderId="0" xfId="0" applyNumberFormat="1" applyFont="1"/>
    <xf numFmtId="165" fontId="14" fillId="3" borderId="0" xfId="1" applyNumberFormat="1" applyFont="1" applyFill="1" applyBorder="1" applyAlignment="1" applyProtection="1"/>
    <xf numFmtId="0" fontId="6" fillId="2" borderId="2" xfId="0" applyFont="1" applyFill="1" applyBorder="1" applyAlignment="1">
      <alignment horizontal="center"/>
    </xf>
    <xf numFmtId="165" fontId="6" fillId="2" borderId="3" xfId="1" applyNumberFormat="1" applyFont="1" applyFill="1" applyBorder="1" applyAlignment="1" applyProtection="1">
      <alignment horizontal="center"/>
    </xf>
    <xf numFmtId="165" fontId="15" fillId="0" borderId="1" xfId="1" applyNumberFormat="1" applyFont="1" applyFill="1" applyBorder="1" applyAlignment="1" applyProtection="1"/>
    <xf numFmtId="0" fontId="8" fillId="0" borderId="4" xfId="0" applyFont="1" applyBorder="1"/>
    <xf numFmtId="165" fontId="8" fillId="12" borderId="1" xfId="1" applyNumberFormat="1" applyFont="1" applyFill="1" applyBorder="1" applyAlignment="1" applyProtection="1"/>
    <xf numFmtId="165" fontId="9" fillId="12" borderId="1" xfId="1" applyNumberFormat="1" applyFont="1" applyFill="1" applyBorder="1" applyAlignment="1" applyProtection="1"/>
    <xf numFmtId="165" fontId="5" fillId="12" borderId="1" xfId="1" applyNumberFormat="1" applyFont="1" applyFill="1" applyBorder="1" applyAlignment="1" applyProtection="1"/>
    <xf numFmtId="165" fontId="26" fillId="12" borderId="1" xfId="1" applyNumberFormat="1" applyFont="1" applyFill="1" applyBorder="1" applyAlignment="1" applyProtection="1"/>
    <xf numFmtId="165" fontId="14" fillId="0" borderId="1" xfId="1" applyNumberFormat="1" applyFont="1" applyFill="1" applyBorder="1" applyAlignment="1" applyProtection="1"/>
    <xf numFmtId="165" fontId="14" fillId="4" borderId="1" xfId="1" applyNumberFormat="1" applyFont="1" applyFill="1" applyBorder="1" applyAlignment="1" applyProtection="1"/>
    <xf numFmtId="165" fontId="9" fillId="13" borderId="1" xfId="1" applyNumberFormat="1" applyFont="1" applyFill="1" applyBorder="1" applyAlignment="1" applyProtection="1"/>
    <xf numFmtId="165" fontId="5" fillId="13" borderId="1" xfId="1" applyNumberFormat="1" applyFont="1" applyFill="1" applyBorder="1" applyAlignment="1" applyProtection="1"/>
    <xf numFmtId="0" fontId="8" fillId="3" borderId="4" xfId="0" applyFont="1" applyFill="1" applyBorder="1"/>
    <xf numFmtId="0" fontId="9" fillId="0" borderId="1" xfId="0" applyFont="1" applyBorder="1"/>
    <xf numFmtId="0" fontId="9" fillId="3" borderId="4" xfId="0" applyFont="1" applyFill="1" applyBorder="1"/>
    <xf numFmtId="165" fontId="9" fillId="4" borderId="1" xfId="1" applyNumberFormat="1" applyFont="1" applyFill="1" applyBorder="1" applyAlignment="1" applyProtection="1"/>
    <xf numFmtId="165" fontId="14" fillId="13" borderId="1" xfId="1" applyNumberFormat="1" applyFont="1" applyFill="1" applyBorder="1" applyAlignment="1" applyProtection="1"/>
    <xf numFmtId="0" fontId="8" fillId="0" borderId="0" xfId="0" applyFont="1" applyBorder="1"/>
    <xf numFmtId="165" fontId="6" fillId="9" borderId="1" xfId="1" applyNumberFormat="1" applyFont="1" applyFill="1" applyBorder="1" applyAlignment="1" applyProtection="1"/>
    <xf numFmtId="165" fontId="14" fillId="9" borderId="1" xfId="1" applyNumberFormat="1" applyFont="1" applyFill="1" applyBorder="1" applyAlignment="1" applyProtection="1"/>
    <xf numFmtId="165" fontId="8" fillId="4" borderId="1" xfId="1" applyNumberFormat="1" applyFont="1" applyFill="1" applyBorder="1" applyAlignment="1" applyProtection="1"/>
    <xf numFmtId="165" fontId="5" fillId="9" borderId="1" xfId="1" applyNumberFormat="1" applyFont="1" applyFill="1" applyBorder="1" applyAlignment="1" applyProtection="1"/>
    <xf numFmtId="0" fontId="27" fillId="0" borderId="0" xfId="0" applyFont="1"/>
    <xf numFmtId="0" fontId="5" fillId="7" borderId="1" xfId="0" applyFont="1" applyFill="1" applyBorder="1" applyAlignment="1">
      <alignment horizontal="center" vertical="center" wrapText="1"/>
    </xf>
    <xf numFmtId="16" fontId="9" fillId="0" borderId="0" xfId="0" applyNumberFormat="1" applyFont="1"/>
    <xf numFmtId="0" fontId="6" fillId="3" borderId="1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>
      <alignment horizontal="center" vertical="center" wrapText="1"/>
    </xf>
    <xf numFmtId="4" fontId="28" fillId="3" borderId="1" xfId="0" applyNumberFormat="1" applyFont="1" applyFill="1" applyBorder="1" applyAlignment="1" applyProtection="1">
      <alignment horizontal="right" vertical="center" wrapText="1"/>
    </xf>
    <xf numFmtId="3" fontId="6" fillId="7" borderId="1" xfId="0" applyNumberFormat="1" applyFont="1" applyFill="1" applyBorder="1" applyAlignment="1" applyProtection="1">
      <alignment horizontal="right" vertical="center" wrapText="1"/>
    </xf>
    <xf numFmtId="165" fontId="8" fillId="3" borderId="1" xfId="1" applyNumberFormat="1" applyFont="1" applyFill="1" applyBorder="1" applyAlignment="1" applyProtection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65" fontId="15" fillId="3" borderId="1" xfId="1" applyNumberFormat="1" applyFont="1" applyFill="1" applyBorder="1" applyAlignment="1" applyProtection="1">
      <alignment horizontal="right"/>
    </xf>
    <xf numFmtId="16" fontId="8" fillId="0" borderId="0" xfId="0" applyNumberFormat="1" applyFont="1"/>
    <xf numFmtId="0" fontId="29" fillId="3" borderId="1" xfId="0" applyFont="1" applyFill="1" applyBorder="1" applyAlignment="1" applyProtection="1">
      <alignment horizontal="left" vertical="center" wrapText="1"/>
      <protection locked="0"/>
    </xf>
    <xf numFmtId="3" fontId="21" fillId="6" borderId="1" xfId="0" applyNumberFormat="1" applyFont="1" applyFill="1" applyBorder="1" applyAlignment="1" applyProtection="1">
      <alignment horizontal="right" vertical="center" wrapText="1"/>
    </xf>
    <xf numFmtId="0" fontId="8" fillId="0" borderId="0" xfId="0" applyFont="1"/>
    <xf numFmtId="0" fontId="7" fillId="3" borderId="1" xfId="0" applyFont="1" applyFill="1" applyBorder="1" applyAlignment="1" applyProtection="1">
      <alignment horizontal="left" vertical="center" wrapText="1"/>
      <protection locked="0"/>
    </xf>
    <xf numFmtId="3" fontId="11" fillId="3" borderId="1" xfId="0" applyNumberFormat="1" applyFont="1" applyFill="1" applyBorder="1" applyAlignment="1" applyProtection="1">
      <alignment horizontal="right" vertical="center" wrapText="1"/>
    </xf>
    <xf numFmtId="3" fontId="30" fillId="3" borderId="1" xfId="0" applyNumberFormat="1" applyFont="1" applyFill="1" applyBorder="1" applyAlignment="1" applyProtection="1">
      <alignment horizontal="right" vertical="center" wrapText="1"/>
    </xf>
    <xf numFmtId="3" fontId="7" fillId="7" borderId="1" xfId="0" applyNumberFormat="1" applyFont="1" applyFill="1" applyBorder="1" applyAlignment="1" applyProtection="1">
      <alignment horizontal="right" vertical="center" wrapText="1"/>
    </xf>
    <xf numFmtId="165" fontId="14" fillId="3" borderId="1" xfId="1" applyNumberFormat="1" applyFont="1" applyFill="1" applyBorder="1" applyAlignment="1" applyProtection="1">
      <alignment horizontal="right"/>
    </xf>
    <xf numFmtId="0" fontId="9" fillId="0" borderId="0" xfId="0" applyFont="1"/>
    <xf numFmtId="0" fontId="31" fillId="0" borderId="0" xfId="0" applyFont="1"/>
    <xf numFmtId="0" fontId="6" fillId="7" borderId="0" xfId="0" applyFont="1" applyFill="1" applyAlignment="1">
      <alignment horizontal="center"/>
    </xf>
    <xf numFmtId="0" fontId="6" fillId="7" borderId="1" xfId="0" applyFont="1" applyFill="1" applyBorder="1" applyAlignment="1" applyProtection="1">
      <alignment horizontal="left" vertical="center" wrapText="1"/>
      <protection locked="0"/>
    </xf>
    <xf numFmtId="3" fontId="11" fillId="7" borderId="1" xfId="0" applyNumberFormat="1" applyFont="1" applyFill="1" applyBorder="1" applyAlignment="1" applyProtection="1">
      <alignment horizontal="right" vertical="center" wrapText="1"/>
    </xf>
    <xf numFmtId="3" fontId="30" fillId="7" borderId="1" xfId="0" applyNumberFormat="1" applyFont="1" applyFill="1" applyBorder="1" applyAlignment="1" applyProtection="1">
      <alignment horizontal="right" vertical="center" wrapText="1"/>
    </xf>
    <xf numFmtId="166" fontId="6" fillId="7" borderId="1" xfId="0" applyNumberFormat="1" applyFont="1" applyFill="1" applyBorder="1" applyAlignment="1" applyProtection="1">
      <alignment horizontal="right" vertical="center" wrapText="1"/>
    </xf>
    <xf numFmtId="166" fontId="15" fillId="7" borderId="1" xfId="0" applyNumberFormat="1" applyFont="1" applyFill="1" applyBorder="1" applyAlignment="1" applyProtection="1">
      <alignment horizontal="right" vertical="center" wrapText="1"/>
    </xf>
    <xf numFmtId="0" fontId="15" fillId="0" borderId="0" xfId="0" applyFont="1"/>
    <xf numFmtId="0" fontId="25" fillId="3" borderId="1" xfId="0" applyFont="1" applyFill="1" applyBorder="1" applyAlignment="1">
      <alignment horizontal="right"/>
    </xf>
    <xf numFmtId="0" fontId="30" fillId="3" borderId="1" xfId="0" applyFont="1" applyFill="1" applyBorder="1"/>
    <xf numFmtId="165" fontId="7" fillId="7" borderId="1" xfId="1" applyNumberFormat="1" applyFont="1" applyFill="1" applyBorder="1" applyAlignment="1" applyProtection="1">
      <alignment horizontal="right"/>
    </xf>
    <xf numFmtId="0" fontId="32" fillId="3" borderId="1" xfId="0" applyFont="1" applyFill="1" applyBorder="1"/>
    <xf numFmtId="3" fontId="32" fillId="3" borderId="1" xfId="0" applyNumberFormat="1" applyFont="1" applyFill="1" applyBorder="1"/>
    <xf numFmtId="3" fontId="7" fillId="7" borderId="1" xfId="0" applyNumberFormat="1" applyFont="1" applyFill="1" applyBorder="1"/>
    <xf numFmtId="2" fontId="6" fillId="3" borderId="1" xfId="0" applyNumberFormat="1" applyFont="1" applyFill="1" applyBorder="1"/>
    <xf numFmtId="3" fontId="13" fillId="3" borderId="1" xfId="0" applyNumberFormat="1" applyFont="1" applyFill="1" applyBorder="1" applyAlignment="1" applyProtection="1">
      <alignment horizontal="right" vertical="center" wrapText="1"/>
    </xf>
    <xf numFmtId="3" fontId="33" fillId="3" borderId="1" xfId="0" applyNumberFormat="1" applyFont="1" applyFill="1" applyBorder="1" applyAlignment="1" applyProtection="1">
      <alignment horizontal="right" vertical="center" wrapText="1"/>
    </xf>
    <xf numFmtId="3" fontId="7" fillId="7" borderId="1" xfId="0" applyNumberFormat="1" applyFont="1" applyFill="1" applyBorder="1" applyAlignment="1" applyProtection="1">
      <alignment vertical="center" wrapText="1"/>
    </xf>
    <xf numFmtId="3" fontId="32" fillId="3" borderId="1" xfId="0" applyNumberFormat="1" applyFont="1" applyFill="1" applyBorder="1" applyAlignment="1" applyProtection="1">
      <alignment horizontal="right" vertical="center" wrapText="1"/>
      <protection locked="0"/>
    </xf>
    <xf numFmtId="3" fontId="7" fillId="7" borderId="1" xfId="0" applyNumberFormat="1" applyFont="1" applyFill="1" applyBorder="1" applyAlignment="1" applyProtection="1">
      <alignment horizontal="right" vertical="center" wrapText="1"/>
      <protection locked="0"/>
    </xf>
    <xf numFmtId="2" fontId="6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3" fontId="12" fillId="3" borderId="1" xfId="0" applyNumberFormat="1" applyFont="1" applyFill="1" applyBorder="1" applyAlignment="1" applyProtection="1">
      <alignment horizontal="right" vertical="center" wrapText="1"/>
    </xf>
    <xf numFmtId="3" fontId="29" fillId="3" borderId="1" xfId="0" applyNumberFormat="1" applyFont="1" applyFill="1" applyBorder="1" applyAlignment="1" applyProtection="1">
      <alignment horizontal="right" vertical="center" wrapText="1"/>
      <protection locked="0"/>
    </xf>
    <xf numFmtId="3" fontId="6" fillId="7" borderId="1" xfId="0" applyNumberFormat="1" applyFont="1" applyFill="1" applyBorder="1" applyAlignment="1" applyProtection="1">
      <alignment horizontal="right" vertical="center" wrapText="1"/>
      <protection locked="0"/>
    </xf>
    <xf numFmtId="3" fontId="32" fillId="7" borderId="1" xfId="0" applyNumberFormat="1" applyFont="1" applyFill="1" applyBorder="1" applyAlignment="1" applyProtection="1">
      <alignment horizontal="right" vertical="center" wrapText="1"/>
      <protection locked="0"/>
    </xf>
    <xf numFmtId="3" fontId="15" fillId="7" borderId="1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1" xfId="0" applyFont="1" applyFill="1" applyBorder="1"/>
    <xf numFmtId="0" fontId="14" fillId="7" borderId="0" xfId="0" applyFont="1" applyFill="1"/>
    <xf numFmtId="166" fontId="6" fillId="7" borderId="1" xfId="0" applyNumberFormat="1" applyFont="1" applyFill="1" applyBorder="1"/>
    <xf numFmtId="166" fontId="8" fillId="7" borderId="1" xfId="0" applyNumberFormat="1" applyFont="1" applyFill="1" applyBorder="1"/>
    <xf numFmtId="0" fontId="7" fillId="3" borderId="1" xfId="0" applyFont="1" applyFill="1" applyBorder="1"/>
    <xf numFmtId="165" fontId="11" fillId="3" borderId="1" xfId="1" applyNumberFormat="1" applyFont="1" applyFill="1" applyBorder="1" applyAlignment="1" applyProtection="1"/>
    <xf numFmtId="165" fontId="7" fillId="7" borderId="1" xfId="1" applyNumberFormat="1" applyFont="1" applyFill="1" applyBorder="1" applyAlignment="1" applyProtection="1">
      <alignment horizontal="right" wrapText="1"/>
    </xf>
    <xf numFmtId="0" fontId="29" fillId="3" borderId="1" xfId="0" applyFont="1" applyFill="1" applyBorder="1"/>
    <xf numFmtId="0" fontId="21" fillId="6" borderId="1" xfId="1" applyNumberFormat="1" applyFont="1" applyFill="1" applyBorder="1" applyAlignment="1" applyProtection="1">
      <alignment horizontal="right"/>
    </xf>
    <xf numFmtId="165" fontId="21" fillId="6" borderId="1" xfId="1" applyNumberFormat="1" applyFont="1" applyFill="1" applyBorder="1" applyAlignment="1" applyProtection="1">
      <alignment horizontal="right" wrapText="1"/>
    </xf>
    <xf numFmtId="16" fontId="14" fillId="7" borderId="0" xfId="0" applyNumberFormat="1" applyFont="1" applyFill="1" applyAlignment="1">
      <alignment horizontal="center"/>
    </xf>
    <xf numFmtId="3" fontId="24" fillId="7" borderId="1" xfId="0" applyNumberFormat="1" applyFont="1" applyFill="1" applyBorder="1" applyAlignment="1" applyProtection="1">
      <alignment horizontal="right" vertical="center" wrapText="1"/>
    </xf>
    <xf numFmtId="165" fontId="34" fillId="7" borderId="1" xfId="1" applyNumberFormat="1" applyFont="1" applyFill="1" applyBorder="1" applyAlignment="1" applyProtection="1">
      <alignment horizontal="right"/>
    </xf>
    <xf numFmtId="3" fontId="35" fillId="7" borderId="1" xfId="0" applyNumberFormat="1" applyFont="1" applyFill="1" applyBorder="1" applyAlignment="1" applyProtection="1">
      <alignment horizontal="right" vertical="center" wrapText="1"/>
    </xf>
    <xf numFmtId="165" fontId="24" fillId="7" borderId="1" xfId="1" applyNumberFormat="1" applyFont="1" applyFill="1" applyBorder="1" applyAlignment="1" applyProtection="1">
      <alignment horizontal="right" vertical="center" wrapText="1"/>
    </xf>
    <xf numFmtId="165" fontId="7" fillId="7" borderId="1" xfId="1" applyNumberFormat="1" applyFont="1" applyFill="1" applyBorder="1" applyAlignment="1" applyProtection="1">
      <alignment horizontal="right" vertical="top" wrapText="1"/>
    </xf>
    <xf numFmtId="0" fontId="6" fillId="3" borderId="1" xfId="0" applyFont="1" applyFill="1" applyBorder="1"/>
    <xf numFmtId="165" fontId="12" fillId="3" borderId="1" xfId="1" applyNumberFormat="1" applyFont="1" applyFill="1" applyBorder="1" applyAlignment="1" applyProtection="1"/>
    <xf numFmtId="0" fontId="14" fillId="7" borderId="0" xfId="0" applyFont="1" applyFill="1" applyAlignment="1">
      <alignment horizontal="center"/>
    </xf>
    <xf numFmtId="165" fontId="12" fillId="7" borderId="1" xfId="1" applyNumberFormat="1" applyFont="1" applyFill="1" applyBorder="1" applyAlignment="1" applyProtection="1"/>
    <xf numFmtId="165" fontId="11" fillId="7" borderId="1" xfId="1" applyNumberFormat="1" applyFont="1" applyFill="1" applyBorder="1" applyAlignment="1" applyProtection="1"/>
    <xf numFmtId="165" fontId="14" fillId="7" borderId="1" xfId="1" applyNumberFormat="1" applyFont="1" applyFill="1" applyBorder="1" applyAlignment="1" applyProtection="1">
      <alignment horizontal="right"/>
    </xf>
    <xf numFmtId="165" fontId="15" fillId="7" borderId="1" xfId="1" applyNumberFormat="1" applyFont="1" applyFill="1" applyBorder="1" applyAlignment="1" applyProtection="1">
      <alignment horizontal="right"/>
    </xf>
    <xf numFmtId="0" fontId="14" fillId="2" borderId="1" xfId="0" applyFont="1" applyFill="1" applyBorder="1"/>
    <xf numFmtId="166" fontId="11" fillId="2" borderId="1" xfId="0" applyNumberFormat="1" applyFont="1" applyFill="1" applyBorder="1"/>
    <xf numFmtId="166" fontId="6" fillId="2" borderId="1" xfId="0" applyNumberFormat="1" applyFont="1" applyFill="1" applyBorder="1"/>
    <xf numFmtId="166" fontId="8" fillId="2" borderId="1" xfId="0" applyNumberFormat="1" applyFont="1" applyFill="1" applyBorder="1"/>
    <xf numFmtId="166" fontId="36" fillId="14" borderId="1" xfId="0" applyNumberFormat="1" applyFont="1" applyFill="1" applyBorder="1"/>
    <xf numFmtId="0" fontId="37" fillId="0" borderId="0" xfId="0" applyFont="1"/>
    <xf numFmtId="166" fontId="5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1" xfId="0" applyFont="1" applyBorder="1" applyAlignment="1">
      <alignment horizontal="center"/>
    </xf>
    <xf numFmtId="0" fontId="38" fillId="0" borderId="1" xfId="0" applyFont="1" applyBorder="1"/>
    <xf numFmtId="165" fontId="24" fillId="3" borderId="1" xfId="1" applyNumberFormat="1" applyFont="1" applyFill="1" applyBorder="1" applyAlignment="1" applyProtection="1"/>
    <xf numFmtId="165" fontId="26" fillId="7" borderId="1" xfId="1" applyNumberFormat="1" applyFont="1" applyFill="1" applyBorder="1" applyAlignment="1" applyProtection="1"/>
    <xf numFmtId="0" fontId="26" fillId="3" borderId="1" xfId="0" applyFont="1" applyFill="1" applyBorder="1" applyAlignment="1">
      <alignment horizontal="center"/>
    </xf>
    <xf numFmtId="166" fontId="38" fillId="0" borderId="1" xfId="0" applyNumberFormat="1" applyFont="1" applyFill="1" applyBorder="1" applyAlignment="1" applyProtection="1">
      <alignment vertical="center" wrapText="1"/>
      <protection locked="0"/>
    </xf>
    <xf numFmtId="165" fontId="24" fillId="3" borderId="1" xfId="1" applyNumberFormat="1" applyFont="1" applyFill="1" applyBorder="1" applyAlignment="1" applyProtection="1">
      <alignment vertical="center" wrapText="1"/>
      <protection locked="0"/>
    </xf>
    <xf numFmtId="166" fontId="38" fillId="0" borderId="1" xfId="0" applyNumberFormat="1" applyFont="1" applyFill="1" applyBorder="1" applyAlignment="1" applyProtection="1">
      <alignment horizontal="left" vertical="center" wrapText="1" indent="1"/>
      <protection locked="0"/>
    </xf>
    <xf numFmtId="166" fontId="38" fillId="0" borderId="1" xfId="0" applyNumberFormat="1" applyFont="1" applyFill="1" applyBorder="1" applyAlignment="1">
      <alignment horizontal="left" vertical="center" wrapText="1"/>
    </xf>
    <xf numFmtId="0" fontId="38" fillId="0" borderId="4" xfId="0" applyFont="1" applyBorder="1"/>
    <xf numFmtId="0" fontId="38" fillId="3" borderId="1" xfId="0" applyFont="1" applyFill="1" applyBorder="1"/>
    <xf numFmtId="0" fontId="38" fillId="0" borderId="5" xfId="0" applyFont="1" applyFill="1" applyBorder="1"/>
    <xf numFmtId="165" fontId="6" fillId="15" borderId="1" xfId="1" applyNumberFormat="1" applyFont="1" applyFill="1" applyBorder="1" applyAlignment="1" applyProtection="1"/>
    <xf numFmtId="165" fontId="7" fillId="15" borderId="1" xfId="1" applyNumberFormat="1" applyFont="1" applyFill="1" applyBorder="1" applyAlignment="1" applyProtection="1"/>
    <xf numFmtId="165" fontId="24" fillId="15" borderId="1" xfId="1" applyNumberFormat="1" applyFont="1" applyFill="1" applyBorder="1" applyAlignment="1" applyProtection="1"/>
    <xf numFmtId="165" fontId="40" fillId="3" borderId="1" xfId="1" applyNumberFormat="1" applyFont="1" applyFill="1" applyBorder="1" applyAlignment="1" applyProtection="1"/>
    <xf numFmtId="165" fontId="41" fillId="3" borderId="1" xfId="1" applyNumberFormat="1" applyFont="1" applyFill="1" applyBorder="1" applyAlignment="1" applyProtection="1"/>
    <xf numFmtId="0" fontId="26" fillId="3" borderId="1" xfId="0" applyFont="1" applyFill="1" applyBorder="1"/>
    <xf numFmtId="0" fontId="39" fillId="3" borderId="1" xfId="0" applyFont="1" applyFill="1" applyBorder="1"/>
    <xf numFmtId="165" fontId="21" fillId="3" borderId="1" xfId="1" applyNumberFormat="1" applyFont="1" applyFill="1" applyBorder="1" applyAlignment="1" applyProtection="1"/>
    <xf numFmtId="165" fontId="29" fillId="3" borderId="1" xfId="1" applyNumberFormat="1" applyFont="1" applyFill="1" applyBorder="1" applyAlignment="1" applyProtection="1"/>
    <xf numFmtId="0" fontId="38" fillId="3" borderId="4" xfId="0" applyFont="1" applyFill="1" applyBorder="1"/>
    <xf numFmtId="165" fontId="24" fillId="7" borderId="1" xfId="1" applyNumberFormat="1" applyFont="1" applyFill="1" applyBorder="1" applyAlignment="1" applyProtection="1"/>
    <xf numFmtId="166" fontId="38" fillId="0" borderId="4" xfId="0" applyNumberFormat="1" applyFont="1" applyFill="1" applyBorder="1" applyAlignment="1" applyProtection="1">
      <alignment vertical="center" wrapText="1"/>
    </xf>
    <xf numFmtId="165" fontId="24" fillId="3" borderId="1" xfId="1" applyNumberFormat="1" applyFont="1" applyFill="1" applyBorder="1" applyAlignment="1" applyProtection="1">
      <alignment vertical="center" wrapText="1"/>
    </xf>
    <xf numFmtId="165" fontId="42" fillId="3" borderId="1" xfId="1" applyNumberFormat="1" applyFont="1" applyFill="1" applyBorder="1" applyAlignment="1" applyProtection="1">
      <alignment vertical="center" wrapText="1"/>
    </xf>
    <xf numFmtId="166" fontId="38" fillId="0" borderId="4" xfId="0" applyNumberFormat="1" applyFont="1" applyFill="1" applyBorder="1" applyAlignment="1" applyProtection="1">
      <alignment vertical="center" wrapText="1"/>
      <protection locked="0"/>
    </xf>
    <xf numFmtId="165" fontId="6" fillId="3" borderId="1" xfId="1" applyNumberFormat="1" applyFont="1" applyFill="1" applyBorder="1" applyAlignment="1" applyProtection="1">
      <alignment vertical="center" wrapText="1"/>
    </xf>
    <xf numFmtId="165" fontId="7" fillId="3" borderId="1" xfId="1" applyNumberFormat="1" applyFont="1" applyFill="1" applyBorder="1" applyAlignment="1" applyProtection="1">
      <alignment vertical="center" wrapText="1"/>
    </xf>
    <xf numFmtId="0" fontId="26" fillId="3" borderId="1" xfId="0" applyFont="1" applyFill="1" applyBorder="1" applyAlignment="1">
      <alignment wrapText="1"/>
    </xf>
    <xf numFmtId="0" fontId="26" fillId="15" borderId="1" xfId="0" applyFont="1" applyFill="1" applyBorder="1" applyAlignment="1">
      <alignment wrapText="1"/>
    </xf>
    <xf numFmtId="165" fontId="7" fillId="15" borderId="1" xfId="1" applyNumberFormat="1" applyFont="1" applyFill="1" applyBorder="1" applyAlignment="1" applyProtection="1">
      <alignment vertical="center" wrapText="1"/>
    </xf>
    <xf numFmtId="165" fontId="6" fillId="15" borderId="1" xfId="1" applyNumberFormat="1" applyFont="1" applyFill="1" applyBorder="1" applyAlignment="1" applyProtection="1">
      <alignment vertical="center" wrapText="1"/>
    </xf>
    <xf numFmtId="165" fontId="7" fillId="7" borderId="1" xfId="1" applyNumberFormat="1" applyFont="1" applyFill="1" applyBorder="1" applyAlignment="1" applyProtection="1">
      <alignment vertical="center" wrapText="1"/>
    </xf>
    <xf numFmtId="165" fontId="6" fillId="7" borderId="1" xfId="1" applyNumberFormat="1" applyFont="1" applyFill="1" applyBorder="1" applyAlignment="1" applyProtection="1">
      <alignment vertical="center" wrapText="1"/>
    </xf>
    <xf numFmtId="0" fontId="43" fillId="16" borderId="1" xfId="0" applyFont="1" applyFill="1" applyBorder="1" applyAlignment="1">
      <alignment wrapText="1"/>
    </xf>
    <xf numFmtId="165" fontId="7" fillId="16" borderId="1" xfId="1" applyNumberFormat="1" applyFont="1" applyFill="1" applyBorder="1" applyAlignment="1" applyProtection="1">
      <alignment vertical="center" wrapText="1"/>
    </xf>
    <xf numFmtId="165" fontId="6" fillId="16" borderId="1" xfId="1" applyNumberFormat="1" applyFont="1" applyFill="1" applyBorder="1" applyAlignment="1" applyProtection="1">
      <alignment vertical="center" wrapText="1"/>
    </xf>
    <xf numFmtId="165" fontId="42" fillId="7" borderId="1" xfId="1" applyNumberFormat="1" applyFont="1" applyFill="1" applyBorder="1" applyAlignment="1" applyProtection="1"/>
    <xf numFmtId="165" fontId="0" fillId="0" borderId="0" xfId="0" applyNumberFormat="1"/>
    <xf numFmtId="166" fontId="26" fillId="3" borderId="1" xfId="0" applyNumberFormat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 applyProtection="1">
      <alignment vertical="center" wrapText="1"/>
    </xf>
    <xf numFmtId="165" fontId="7" fillId="2" borderId="1" xfId="1" applyNumberFormat="1" applyFont="1" applyFill="1" applyBorder="1" applyAlignment="1" applyProtection="1">
      <alignment vertical="center" wrapText="1"/>
    </xf>
    <xf numFmtId="165" fontId="26" fillId="2" borderId="1" xfId="1" applyNumberFormat="1" applyFont="1" applyFill="1" applyBorder="1" applyAlignment="1" applyProtection="1">
      <alignment vertical="center" wrapText="1"/>
    </xf>
    <xf numFmtId="165" fontId="15" fillId="0" borderId="0" xfId="1" applyNumberFormat="1" applyFont="1" applyFill="1" applyBorder="1" applyAlignment="1" applyProtection="1"/>
    <xf numFmtId="0" fontId="44" fillId="0" borderId="0" xfId="0" applyFont="1"/>
    <xf numFmtId="0" fontId="19" fillId="6" borderId="2" xfId="4" applyFont="1" applyFill="1" applyBorder="1" applyAlignment="1"/>
    <xf numFmtId="3" fontId="5" fillId="7" borderId="2" xfId="4" applyNumberFormat="1" applyFont="1" applyFill="1" applyBorder="1" applyAlignment="1"/>
    <xf numFmtId="0" fontId="19" fillId="6" borderId="5" xfId="4" applyFont="1" applyFill="1" applyBorder="1" applyAlignment="1"/>
    <xf numFmtId="3" fontId="5" fillId="7" borderId="5" xfId="4" applyNumberFormat="1" applyFont="1" applyFill="1" applyBorder="1" applyAlignment="1">
      <alignment horizontal="center"/>
    </xf>
    <xf numFmtId="0" fontId="19" fillId="6" borderId="3" xfId="4" applyFont="1" applyFill="1" applyBorder="1" applyAlignment="1"/>
    <xf numFmtId="3" fontId="5" fillId="7" borderId="3" xfId="4" applyNumberFormat="1" applyFont="1" applyFill="1" applyBorder="1" applyAlignment="1">
      <alignment horizontal="center"/>
    </xf>
    <xf numFmtId="3" fontId="5" fillId="7" borderId="1" xfId="4" applyNumberFormat="1" applyFont="1" applyFill="1" applyBorder="1" applyAlignment="1"/>
    <xf numFmtId="0" fontId="5" fillId="7" borderId="3" xfId="4" applyFont="1" applyFill="1" applyBorder="1" applyAlignment="1">
      <alignment horizontal="center"/>
    </xf>
    <xf numFmtId="0" fontId="5" fillId="7" borderId="1" xfId="4" applyFont="1" applyFill="1" applyBorder="1" applyAlignment="1">
      <alignment horizontal="left"/>
    </xf>
    <xf numFmtId="165" fontId="5" fillId="7" borderId="1" xfId="1" applyNumberFormat="1" applyFont="1" applyFill="1" applyBorder="1" applyAlignment="1" applyProtection="1"/>
    <xf numFmtId="0" fontId="10" fillId="0" borderId="1" xfId="4" applyFont="1" applyBorder="1"/>
    <xf numFmtId="165" fontId="17" fillId="3" borderId="1" xfId="4" applyNumberFormat="1" applyFont="1" applyFill="1" applyBorder="1"/>
    <xf numFmtId="165" fontId="45" fillId="3" borderId="1" xfId="4" applyNumberFormat="1" applyFont="1" applyFill="1" applyBorder="1"/>
    <xf numFmtId="165" fontId="5" fillId="3" borderId="1" xfId="4" applyNumberFormat="1" applyFont="1" applyFill="1" applyBorder="1"/>
    <xf numFmtId="165" fontId="5" fillId="4" borderId="1" xfId="4" applyNumberFormat="1" applyFont="1" applyFill="1" applyBorder="1"/>
    <xf numFmtId="165" fontId="10" fillId="4" borderId="1" xfId="4" applyNumberFormat="1" applyFont="1" applyFill="1" applyBorder="1"/>
    <xf numFmtId="165" fontId="10" fillId="3" borderId="1" xfId="1" applyNumberFormat="1" applyFont="1" applyFill="1" applyBorder="1" applyAlignment="1" applyProtection="1"/>
    <xf numFmtId="0" fontId="10" fillId="3" borderId="1" xfId="4" applyFont="1" applyFill="1" applyBorder="1"/>
    <xf numFmtId="0" fontId="10" fillId="0" borderId="1" xfId="0" applyFont="1" applyBorder="1"/>
    <xf numFmtId="0" fontId="5" fillId="3" borderId="1" xfId="4" applyFont="1" applyFill="1" applyBorder="1"/>
    <xf numFmtId="165" fontId="5" fillId="0" borderId="1" xfId="1" applyNumberFormat="1" applyFont="1" applyFill="1" applyBorder="1" applyAlignment="1" applyProtection="1"/>
    <xf numFmtId="165" fontId="5" fillId="3" borderId="1" xfId="1" applyNumberFormat="1" applyFont="1" applyFill="1" applyBorder="1" applyAlignment="1" applyProtection="1"/>
    <xf numFmtId="165" fontId="10" fillId="3" borderId="1" xfId="4" applyNumberFormat="1" applyFont="1" applyFill="1" applyBorder="1"/>
    <xf numFmtId="0" fontId="10" fillId="0" borderId="1" xfId="4" applyFont="1" applyFill="1" applyBorder="1" applyAlignment="1">
      <alignment horizontal="left"/>
    </xf>
    <xf numFmtId="0" fontId="5" fillId="0" borderId="1" xfId="4" applyFont="1" applyFill="1" applyBorder="1"/>
    <xf numFmtId="0" fontId="10" fillId="0" borderId="1" xfId="4" applyFont="1" applyFill="1" applyBorder="1"/>
    <xf numFmtId="0" fontId="10" fillId="4" borderId="1" xfId="4" applyFont="1" applyFill="1" applyBorder="1"/>
    <xf numFmtId="0" fontId="5" fillId="9" borderId="1" xfId="4" applyFont="1" applyFill="1" applyBorder="1"/>
    <xf numFmtId="0" fontId="6" fillId="6" borderId="2" xfId="0" applyFont="1" applyFill="1" applyBorder="1" applyAlignment="1"/>
    <xf numFmtId="0" fontId="6" fillId="6" borderId="5" xfId="0" applyFont="1" applyFill="1" applyBorder="1" applyAlignment="1"/>
    <xf numFmtId="0" fontId="5" fillId="7" borderId="2" xfId="0" applyFont="1" applyFill="1" applyBorder="1" applyAlignment="1">
      <alignment horizontal="center"/>
    </xf>
    <xf numFmtId="0" fontId="19" fillId="6" borderId="5" xfId="0" applyFont="1" applyFill="1" applyBorder="1" applyAlignment="1"/>
    <xf numFmtId="0" fontId="5" fillId="7" borderId="5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6" fillId="6" borderId="3" xfId="0" applyFont="1" applyFill="1" applyBorder="1" applyAlignment="1"/>
    <xf numFmtId="0" fontId="6" fillId="7" borderId="1" xfId="0" applyFont="1" applyFill="1" applyBorder="1" applyAlignment="1"/>
    <xf numFmtId="0" fontId="5" fillId="7" borderId="3" xfId="0" applyFont="1" applyFill="1" applyBorder="1" applyAlignment="1">
      <alignment horizontal="center"/>
    </xf>
    <xf numFmtId="165" fontId="46" fillId="3" borderId="1" xfId="1" applyNumberFormat="1" applyFont="1" applyFill="1" applyBorder="1" applyAlignment="1" applyProtection="1"/>
    <xf numFmtId="165" fontId="6" fillId="8" borderId="1" xfId="1" applyNumberFormat="1" applyFont="1" applyFill="1" applyBorder="1" applyAlignment="1" applyProtection="1"/>
    <xf numFmtId="3" fontId="8" fillId="0" borderId="1" xfId="0" applyNumberFormat="1" applyFont="1" applyBorder="1"/>
    <xf numFmtId="165" fontId="42" fillId="3" borderId="1" xfId="1" applyNumberFormat="1" applyFont="1" applyFill="1" applyBorder="1" applyAlignment="1" applyProtection="1"/>
    <xf numFmtId="165" fontId="6" fillId="8" borderId="1" xfId="1" applyNumberFormat="1" applyFont="1" applyFill="1" applyBorder="1" applyAlignment="1" applyProtection="1">
      <alignment horizontal="right"/>
    </xf>
    <xf numFmtId="3" fontId="7" fillId="3" borderId="1" xfId="0" applyNumberFormat="1" applyFont="1" applyFill="1" applyBorder="1"/>
    <xf numFmtId="165" fontId="42" fillId="3" borderId="1" xfId="1" applyNumberFormat="1" applyFont="1" applyFill="1" applyBorder="1" applyAlignment="1" applyProtection="1">
      <alignment horizontal="right"/>
    </xf>
    <xf numFmtId="165" fontId="42" fillId="7" borderId="1" xfId="1" applyNumberFormat="1" applyFont="1" applyFill="1" applyBorder="1" applyAlignment="1" applyProtection="1">
      <alignment horizontal="left" vertical="top"/>
    </xf>
    <xf numFmtId="165" fontId="6" fillId="3" borderId="1" xfId="1" applyNumberFormat="1" applyFont="1" applyFill="1" applyBorder="1" applyAlignment="1" applyProtection="1">
      <alignment horizontal="right"/>
    </xf>
    <xf numFmtId="3" fontId="15" fillId="0" borderId="1" xfId="0" applyNumberFormat="1" applyFont="1" applyBorder="1"/>
    <xf numFmtId="2" fontId="7" fillId="3" borderId="1" xfId="1" applyNumberFormat="1" applyFont="1" applyFill="1" applyBorder="1" applyAlignment="1" applyProtection="1"/>
    <xf numFmtId="165" fontId="7" fillId="3" borderId="1" xfId="1" applyNumberFormat="1" applyFont="1" applyFill="1" applyBorder="1" applyAlignment="1" applyProtection="1">
      <alignment horizontal="right"/>
    </xf>
    <xf numFmtId="165" fontId="7" fillId="3" borderId="1" xfId="1" applyNumberFormat="1" applyFont="1" applyFill="1" applyBorder="1" applyAlignment="1" applyProtection="1">
      <alignment horizontal="right" vertical="top"/>
    </xf>
    <xf numFmtId="3" fontId="6" fillId="3" borderId="1" xfId="0" applyNumberFormat="1" applyFont="1" applyFill="1" applyBorder="1"/>
    <xf numFmtId="3" fontId="8" fillId="0" borderId="1" xfId="0" applyNumberFormat="1" applyFont="1" applyFill="1" applyBorder="1"/>
    <xf numFmtId="3" fontId="9" fillId="3" borderId="1" xfId="0" applyNumberFormat="1" applyFont="1" applyFill="1" applyBorder="1"/>
    <xf numFmtId="0" fontId="14" fillId="0" borderId="1" xfId="0" applyFont="1" applyBorder="1"/>
    <xf numFmtId="3" fontId="8" fillId="0" borderId="1" xfId="0" applyNumberFormat="1" applyFont="1" applyBorder="1" applyAlignment="1">
      <alignment horizontal="left"/>
    </xf>
    <xf numFmtId="3" fontId="8" fillId="3" borderId="1" xfId="0" applyNumberFormat="1" applyFont="1" applyFill="1" applyBorder="1"/>
    <xf numFmtId="0" fontId="5" fillId="9" borderId="1" xfId="0" applyFont="1" applyFill="1" applyBorder="1"/>
    <xf numFmtId="165" fontId="7" fillId="9" borderId="1" xfId="1" applyNumberFormat="1" applyFont="1" applyFill="1" applyBorder="1" applyAlignment="1" applyProtection="1"/>
    <xf numFmtId="165" fontId="21" fillId="6" borderId="1" xfId="1" applyNumberFormat="1" applyFont="1" applyFill="1" applyBorder="1" applyAlignment="1" applyProtection="1"/>
    <xf numFmtId="165" fontId="14" fillId="0" borderId="0" xfId="1" applyNumberFormat="1" applyFont="1" applyFill="1" applyBorder="1" applyAlignment="1" applyProtection="1"/>
    <xf numFmtId="0" fontId="16" fillId="0" borderId="0" xfId="0" applyFont="1" applyFill="1"/>
    <xf numFmtId="0" fontId="6" fillId="0" borderId="2" xfId="0" applyFont="1" applyFill="1" applyBorder="1" applyAlignment="1"/>
    <xf numFmtId="0" fontId="7" fillId="0" borderId="0" xfId="0" applyFont="1" applyFill="1" applyBorder="1" applyAlignment="1"/>
    <xf numFmtId="0" fontId="21" fillId="0" borderId="5" xfId="0" applyFont="1" applyFill="1" applyBorder="1" applyAlignment="1"/>
    <xf numFmtId="0" fontId="6" fillId="0" borderId="5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6" fillId="0" borderId="5" xfId="0" applyFont="1" applyFill="1" applyBorder="1" applyAlignment="1"/>
    <xf numFmtId="0" fontId="6" fillId="0" borderId="3" xfId="0" applyFont="1" applyFill="1" applyBorder="1" applyAlignment="1"/>
    <xf numFmtId="165" fontId="6" fillId="0" borderId="1" xfId="2" applyNumberFormat="1" applyFont="1" applyFill="1" applyBorder="1" applyAlignment="1" applyProtection="1"/>
    <xf numFmtId="165" fontId="7" fillId="0" borderId="1" xfId="2" applyNumberFormat="1" applyFont="1" applyFill="1" applyBorder="1" applyAlignment="1" applyProtection="1"/>
    <xf numFmtId="165" fontId="6" fillId="0" borderId="0" xfId="2" applyNumberFormat="1" applyFont="1" applyFill="1" applyBorder="1" applyAlignment="1" applyProtection="1"/>
    <xf numFmtId="0" fontId="6" fillId="0" borderId="1" xfId="0" applyFont="1" applyFill="1" applyBorder="1"/>
    <xf numFmtId="165" fontId="7" fillId="0" borderId="0" xfId="2" applyNumberFormat="1" applyFont="1" applyFill="1" applyBorder="1" applyAlignment="1" applyProtection="1"/>
    <xf numFmtId="165" fontId="6" fillId="3" borderId="1" xfId="2" applyNumberFormat="1" applyFont="1" applyFill="1" applyBorder="1" applyAlignment="1" applyProtection="1"/>
    <xf numFmtId="0" fontId="6" fillId="0" borderId="4" xfId="0" applyFont="1" applyFill="1" applyBorder="1" applyAlignment="1">
      <alignment horizontal="left"/>
    </xf>
    <xf numFmtId="165" fontId="7" fillId="3" borderId="1" xfId="2" applyNumberFormat="1" applyFont="1" applyFill="1" applyBorder="1" applyAlignment="1" applyProtection="1"/>
    <xf numFmtId="165" fontId="6" fillId="3" borderId="0" xfId="2" applyNumberFormat="1" applyFont="1" applyFill="1" applyBorder="1" applyAlignment="1" applyProtection="1"/>
    <xf numFmtId="165" fontId="7" fillId="3" borderId="0" xfId="2" applyNumberFormat="1" applyFont="1" applyFill="1" applyBorder="1" applyAlignment="1" applyProtection="1"/>
    <xf numFmtId="16" fontId="6" fillId="0" borderId="1" xfId="0" applyNumberFormat="1" applyFont="1" applyFill="1" applyBorder="1"/>
    <xf numFmtId="16" fontId="7" fillId="0" borderId="1" xfId="0" applyNumberFormat="1" applyFont="1" applyFill="1" applyBorder="1"/>
    <xf numFmtId="0" fontId="7" fillId="0" borderId="2" xfId="0" applyFont="1" applyFill="1" applyBorder="1"/>
    <xf numFmtId="0" fontId="6" fillId="0" borderId="20" xfId="0" applyFont="1" applyFill="1" applyBorder="1"/>
    <xf numFmtId="0" fontId="7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left"/>
    </xf>
    <xf numFmtId="0" fontId="5" fillId="7" borderId="2" xfId="0" applyFont="1" applyFill="1" applyBorder="1" applyAlignment="1"/>
    <xf numFmtId="0" fontId="23" fillId="6" borderId="5" xfId="0" applyFont="1" applyFill="1" applyBorder="1" applyAlignment="1"/>
    <xf numFmtId="0" fontId="38" fillId="6" borderId="5" xfId="0" applyFont="1" applyFill="1" applyBorder="1" applyAlignment="1"/>
    <xf numFmtId="167" fontId="6" fillId="7" borderId="1" xfId="2" applyNumberFormat="1" applyFont="1" applyFill="1" applyBorder="1" applyAlignment="1" applyProtection="1">
      <alignment horizontal="center"/>
    </xf>
    <xf numFmtId="0" fontId="26" fillId="6" borderId="3" xfId="0" applyFont="1" applyFill="1" applyBorder="1" applyAlignment="1"/>
    <xf numFmtId="167" fontId="6" fillId="7" borderId="1" xfId="2" applyNumberFormat="1" applyFont="1" applyFill="1" applyBorder="1" applyAlignment="1" applyProtection="1"/>
    <xf numFmtId="0" fontId="5" fillId="7" borderId="3" xfId="0" applyFont="1" applyFill="1" applyBorder="1" applyAlignment="1"/>
    <xf numFmtId="165" fontId="9" fillId="3" borderId="1" xfId="2" applyNumberFormat="1" applyFont="1" applyFill="1" applyBorder="1" applyAlignment="1" applyProtection="1"/>
    <xf numFmtId="165" fontId="8" fillId="3" borderId="1" xfId="2" applyNumberFormat="1" applyFont="1" applyFill="1" applyBorder="1" applyAlignment="1" applyProtection="1"/>
    <xf numFmtId="0" fontId="11" fillId="7" borderId="1" xfId="0" applyFont="1" applyFill="1" applyBorder="1"/>
    <xf numFmtId="165" fontId="8" fillId="7" borderId="1" xfId="2" applyNumberFormat="1" applyFont="1" applyFill="1" applyBorder="1" applyAlignment="1" applyProtection="1"/>
    <xf numFmtId="165" fontId="9" fillId="7" borderId="1" xfId="2" applyNumberFormat="1" applyFont="1" applyFill="1" applyBorder="1" applyAlignment="1" applyProtection="1"/>
    <xf numFmtId="0" fontId="9" fillId="5" borderId="1" xfId="0" applyFont="1" applyFill="1" applyBorder="1"/>
    <xf numFmtId="165" fontId="6" fillId="5" borderId="1" xfId="2" applyNumberFormat="1" applyFont="1" applyFill="1" applyBorder="1" applyAlignment="1" applyProtection="1"/>
    <xf numFmtId="165" fontId="7" fillId="5" borderId="1" xfId="2" applyNumberFormat="1" applyFont="1" applyFill="1" applyBorder="1" applyAlignment="1" applyProtection="1"/>
    <xf numFmtId="0" fontId="5" fillId="5" borderId="4" xfId="0" applyFont="1" applyFill="1" applyBorder="1" applyAlignment="1">
      <alignment horizontal="left"/>
    </xf>
    <xf numFmtId="0" fontId="11" fillId="3" borderId="1" xfId="0" applyFont="1" applyFill="1" applyBorder="1"/>
    <xf numFmtId="0" fontId="7" fillId="3" borderId="4" xfId="0" applyFont="1" applyFill="1" applyBorder="1" applyAlignment="1"/>
    <xf numFmtId="0" fontId="9" fillId="7" borderId="1" xfId="0" applyFont="1" applyFill="1" applyBorder="1"/>
    <xf numFmtId="165" fontId="6" fillId="7" borderId="1" xfId="2" applyNumberFormat="1" applyFont="1" applyFill="1" applyBorder="1" applyAlignment="1" applyProtection="1"/>
    <xf numFmtId="165" fontId="7" fillId="7" borderId="1" xfId="2" applyNumberFormat="1" applyFont="1" applyFill="1" applyBorder="1" applyAlignment="1" applyProtection="1"/>
    <xf numFmtId="0" fontId="9" fillId="7" borderId="4" xfId="0" applyFont="1" applyFill="1" applyBorder="1"/>
    <xf numFmtId="0" fontId="9" fillId="2" borderId="1" xfId="0" applyFont="1" applyFill="1" applyBorder="1"/>
    <xf numFmtId="0" fontId="9" fillId="2" borderId="4" xfId="0" applyFont="1" applyFill="1" applyBorder="1"/>
    <xf numFmtId="165" fontId="8" fillId="2" borderId="1" xfId="2" applyNumberFormat="1" applyFont="1" applyFill="1" applyBorder="1" applyAlignment="1" applyProtection="1"/>
    <xf numFmtId="165" fontId="9" fillId="2" borderId="1" xfId="2" applyNumberFormat="1" applyFont="1" applyFill="1" applyBorder="1" applyAlignment="1" applyProtection="1"/>
    <xf numFmtId="165" fontId="5" fillId="5" borderId="1" xfId="2" applyNumberFormat="1" applyFont="1" applyFill="1" applyBorder="1" applyAlignment="1" applyProtection="1"/>
    <xf numFmtId="16" fontId="5" fillId="5" borderId="1" xfId="0" applyNumberFormat="1" applyFont="1" applyFill="1" applyBorder="1"/>
    <xf numFmtId="0" fontId="5" fillId="11" borderId="1" xfId="0" applyFont="1" applyFill="1" applyBorder="1"/>
    <xf numFmtId="165" fontId="6" fillId="11" borderId="1" xfId="2" applyNumberFormat="1" applyFont="1" applyFill="1" applyBorder="1" applyAlignment="1" applyProtection="1"/>
    <xf numFmtId="165" fontId="47" fillId="3" borderId="1" xfId="2" applyNumberFormat="1" applyFont="1" applyFill="1" applyBorder="1" applyAlignment="1" applyProtection="1"/>
    <xf numFmtId="165" fontId="19" fillId="3" borderId="1" xfId="2" applyNumberFormat="1" applyFont="1" applyFill="1" applyBorder="1" applyAlignment="1" applyProtection="1"/>
    <xf numFmtId="165" fontId="5" fillId="3" borderId="1" xfId="2" applyNumberFormat="1" applyFont="1" applyFill="1" applyBorder="1" applyAlignment="1" applyProtection="1"/>
    <xf numFmtId="0" fontId="10" fillId="11" borderId="2" xfId="0" applyFont="1" applyFill="1" applyBorder="1"/>
    <xf numFmtId="0" fontId="5" fillId="11" borderId="20" xfId="0" applyFont="1" applyFill="1" applyBorder="1"/>
    <xf numFmtId="165" fontId="6" fillId="11" borderId="2" xfId="2" applyNumberFormat="1" applyFont="1" applyFill="1" applyBorder="1" applyAlignment="1" applyProtection="1"/>
    <xf numFmtId="0" fontId="10" fillId="3" borderId="0" xfId="0" applyFont="1" applyFill="1" applyBorder="1"/>
    <xf numFmtId="0" fontId="5" fillId="3" borderId="0" xfId="0" applyFont="1" applyFill="1" applyBorder="1"/>
    <xf numFmtId="165" fontId="6" fillId="3" borderId="0" xfId="1" applyNumberFormat="1" applyFont="1" applyFill="1" applyBorder="1" applyAlignment="1" applyProtection="1"/>
    <xf numFmtId="165" fontId="7" fillId="11" borderId="1" xfId="2" applyNumberFormat="1" applyFont="1" applyFill="1" applyBorder="1" applyAlignment="1" applyProtection="1"/>
    <xf numFmtId="165" fontId="24" fillId="3" borderId="1" xfId="2" applyNumberFormat="1" applyFont="1" applyFill="1" applyBorder="1" applyAlignment="1" applyProtection="1"/>
    <xf numFmtId="165" fontId="42" fillId="3" borderId="1" xfId="2" applyNumberFormat="1" applyFont="1" applyFill="1" applyBorder="1" applyAlignment="1" applyProtection="1"/>
    <xf numFmtId="0" fontId="16" fillId="0" borderId="0" xfId="0" applyFont="1"/>
    <xf numFmtId="165" fontId="16" fillId="0" borderId="0" xfId="1" applyNumberFormat="1" applyFont="1" applyFill="1" applyBorder="1" applyAlignment="1" applyProtection="1"/>
    <xf numFmtId="0" fontId="12" fillId="17" borderId="1" xfId="0" applyFont="1" applyFill="1" applyBorder="1"/>
    <xf numFmtId="0" fontId="5" fillId="17" borderId="4" xfId="0" applyFont="1" applyFill="1" applyBorder="1"/>
    <xf numFmtId="167" fontId="6" fillId="17" borderId="1" xfId="2" applyNumberFormat="1" applyFont="1" applyFill="1" applyBorder="1" applyAlignment="1" applyProtection="1"/>
    <xf numFmtId="167" fontId="7" fillId="17" borderId="1" xfId="2" applyNumberFormat="1" applyFont="1" applyFill="1" applyBorder="1" applyAlignment="1" applyProtection="1"/>
    <xf numFmtId="166" fontId="6" fillId="0" borderId="2" xfId="0" applyNumberFormat="1" applyFont="1" applyFill="1" applyBorder="1" applyAlignment="1">
      <alignment horizontal="center" vertical="center" wrapText="1"/>
    </xf>
    <xf numFmtId="166" fontId="6" fillId="0" borderId="3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/>
    </xf>
    <xf numFmtId="166" fontId="7" fillId="2" borderId="1" xfId="0" applyNumberFormat="1" applyFont="1" applyFill="1" applyBorder="1" applyAlignment="1" applyProtection="1">
      <alignment horizontal="center" vertical="center" wrapText="1"/>
    </xf>
    <xf numFmtId="166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2" borderId="1" xfId="2" applyNumberFormat="1" applyFont="1" applyFill="1" applyBorder="1" applyAlignment="1" applyProtection="1"/>
    <xf numFmtId="165" fontId="24" fillId="2" borderId="1" xfId="2" applyNumberFormat="1" applyFont="1" applyFill="1" applyBorder="1" applyAlignment="1" applyProtection="1">
      <alignment vertical="center" wrapText="1"/>
    </xf>
    <xf numFmtId="165" fontId="45" fillId="3" borderId="1" xfId="2" applyNumberFormat="1" applyFont="1" applyFill="1" applyBorder="1" applyAlignment="1" applyProtection="1">
      <alignment vertical="center" wrapText="1"/>
    </xf>
    <xf numFmtId="166" fontId="7" fillId="0" borderId="4" xfId="0" applyNumberFormat="1" applyFont="1" applyFill="1" applyBorder="1" applyAlignment="1" applyProtection="1">
      <alignment vertical="center" wrapText="1"/>
    </xf>
    <xf numFmtId="166" fontId="7" fillId="0" borderId="4" xfId="0" applyNumberFormat="1" applyFont="1" applyFill="1" applyBorder="1" applyAlignment="1" applyProtection="1">
      <alignment vertical="center" wrapText="1"/>
      <protection locked="0"/>
    </xf>
    <xf numFmtId="165" fontId="42" fillId="3" borderId="1" xfId="2" applyNumberFormat="1" applyFont="1" applyFill="1" applyBorder="1" applyAlignment="1" applyProtection="1">
      <alignment vertical="center" wrapText="1"/>
    </xf>
    <xf numFmtId="166" fontId="7" fillId="0" borderId="1" xfId="0" applyNumberFormat="1" applyFont="1" applyFill="1" applyBorder="1" applyAlignment="1" applyProtection="1">
      <alignment vertical="center" wrapText="1"/>
      <protection locked="0"/>
    </xf>
    <xf numFmtId="166" fontId="7" fillId="0" borderId="1" xfId="0" applyNumberFormat="1" applyFont="1" applyFill="1" applyBorder="1" applyAlignment="1">
      <alignment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/>
    <xf numFmtId="165" fontId="6" fillId="2" borderId="1" xfId="2" applyNumberFormat="1" applyFont="1" applyFill="1" applyBorder="1" applyAlignment="1" applyProtection="1">
      <alignment vertical="center" wrapText="1"/>
    </xf>
    <xf numFmtId="165" fontId="10" fillId="3" borderId="1" xfId="2" applyNumberFormat="1" applyFont="1" applyFill="1" applyBorder="1" applyAlignment="1" applyProtection="1">
      <alignment vertical="center" wrapText="1"/>
    </xf>
    <xf numFmtId="165" fontId="7" fillId="3" borderId="1" xfId="2" applyNumberFormat="1" applyFont="1" applyFill="1" applyBorder="1" applyAlignment="1" applyProtection="1">
      <alignment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6" fillId="0" borderId="23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left" vertical="center" indent="1"/>
    </xf>
    <xf numFmtId="166" fontId="7" fillId="18" borderId="5" xfId="5" applyNumberFormat="1" applyFont="1" applyFill="1" applyBorder="1" applyAlignment="1" applyProtection="1">
      <alignment vertical="center"/>
      <protection locked="0"/>
    </xf>
    <xf numFmtId="166" fontId="7" fillId="0" borderId="17" xfId="5" applyNumberFormat="1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left" vertical="center" indent="1"/>
      <protection locked="0"/>
    </xf>
    <xf numFmtId="166" fontId="7" fillId="0" borderId="1" xfId="5" applyNumberFormat="1" applyFont="1" applyFill="1" applyBorder="1" applyAlignment="1" applyProtection="1">
      <alignment vertical="center"/>
      <protection locked="0"/>
    </xf>
    <xf numFmtId="0" fontId="7" fillId="0" borderId="3" xfId="5" applyFont="1" applyFill="1" applyBorder="1" applyAlignment="1" applyProtection="1">
      <alignment horizontal="left" vertical="center" indent="1"/>
      <protection locked="0"/>
    </xf>
    <xf numFmtId="166" fontId="7" fillId="0" borderId="3" xfId="5" applyNumberFormat="1" applyFont="1" applyFill="1" applyBorder="1" applyAlignment="1" applyProtection="1">
      <alignment vertical="center"/>
      <protection locked="0"/>
    </xf>
    <xf numFmtId="0" fontId="7" fillId="0" borderId="2" xfId="5" applyFont="1" applyFill="1" applyBorder="1" applyAlignment="1" applyProtection="1">
      <alignment horizontal="left" vertical="center" indent="1"/>
      <protection locked="0"/>
    </xf>
    <xf numFmtId="0" fontId="0" fillId="3" borderId="0" xfId="0" applyFill="1"/>
    <xf numFmtId="166" fontId="6" fillId="3" borderId="25" xfId="5" applyNumberFormat="1" applyFont="1" applyFill="1" applyBorder="1" applyAlignment="1" applyProtection="1">
      <alignment vertical="center"/>
    </xf>
    <xf numFmtId="166" fontId="6" fillId="3" borderId="12" xfId="5" applyNumberFormat="1" applyFont="1" applyFill="1" applyBorder="1" applyAlignment="1" applyProtection="1">
      <alignment vertical="center"/>
    </xf>
    <xf numFmtId="166" fontId="5" fillId="0" borderId="0" xfId="5" applyNumberFormat="1" applyFont="1" applyFill="1" applyBorder="1" applyAlignment="1" applyProtection="1">
      <alignment vertical="center"/>
    </xf>
    <xf numFmtId="0" fontId="0" fillId="0" borderId="0" xfId="0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18" borderId="1" xfId="0" applyFont="1" applyFill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3" borderId="28" xfId="0" applyFont="1" applyFill="1" applyBorder="1" applyAlignment="1">
      <alignment horizontal="center"/>
    </xf>
    <xf numFmtId="0" fontId="5" fillId="3" borderId="29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48" fillId="0" borderId="1" xfId="0" applyFont="1" applyBorder="1"/>
    <xf numFmtId="165" fontId="5" fillId="2" borderId="1" xfId="1" applyNumberFormat="1" applyFont="1" applyFill="1" applyBorder="1" applyAlignment="1" applyProtection="1">
      <alignment horizontal="center"/>
    </xf>
    <xf numFmtId="0" fontId="5" fillId="3" borderId="1" xfId="0" applyFont="1" applyFill="1" applyBorder="1" applyAlignment="1">
      <alignment horizontal="center"/>
    </xf>
    <xf numFmtId="0" fontId="10" fillId="3" borderId="1" xfId="0" applyFont="1" applyFill="1" applyBorder="1"/>
    <xf numFmtId="165" fontId="10" fillId="18" borderId="1" xfId="1" applyNumberFormat="1" applyFont="1" applyFill="1" applyBorder="1" applyAlignment="1" applyProtection="1"/>
    <xf numFmtId="165" fontId="10" fillId="0" borderId="1" xfId="1" applyNumberFormat="1" applyFont="1" applyFill="1" applyBorder="1" applyAlignment="1" applyProtection="1">
      <alignment horizontal="center"/>
    </xf>
    <xf numFmtId="165" fontId="10" fillId="18" borderId="1" xfId="1" applyNumberFormat="1" applyFont="1" applyFill="1" applyBorder="1" applyAlignment="1" applyProtection="1">
      <alignment horizontal="center"/>
    </xf>
    <xf numFmtId="0" fontId="5" fillId="3" borderId="1" xfId="0" applyFont="1" applyFill="1" applyBorder="1"/>
    <xf numFmtId="165" fontId="5" fillId="18" borderId="1" xfId="1" applyNumberFormat="1" applyFont="1" applyFill="1" applyBorder="1" applyAlignment="1" applyProtection="1"/>
    <xf numFmtId="165" fontId="5" fillId="0" borderId="1" xfId="1" applyNumberFormat="1" applyFont="1" applyFill="1" applyBorder="1" applyAlignment="1" applyProtection="1">
      <alignment horizontal="center"/>
    </xf>
    <xf numFmtId="165" fontId="5" fillId="18" borderId="1" xfId="1" applyNumberFormat="1" applyFont="1" applyFill="1" applyBorder="1" applyAlignment="1" applyProtection="1">
      <alignment horizontal="center"/>
    </xf>
    <xf numFmtId="0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0" xfId="0" applyNumberFormat="1"/>
    <xf numFmtId="165" fontId="5" fillId="3" borderId="1" xfId="1" applyNumberFormat="1" applyFont="1" applyFill="1" applyBorder="1" applyAlignment="1" applyProtection="1">
      <alignment horizontal="center"/>
    </xf>
    <xf numFmtId="165" fontId="5" fillId="3" borderId="1" xfId="0" applyNumberFormat="1" applyFont="1" applyFill="1" applyBorder="1" applyAlignment="1">
      <alignment horizontal="center"/>
    </xf>
    <xf numFmtId="168" fontId="0" fillId="0" borderId="0" xfId="0" applyNumberFormat="1" applyAlignment="1">
      <alignment horizontal="justify"/>
    </xf>
    <xf numFmtId="0" fontId="5" fillId="0" borderId="3" xfId="0" applyFont="1" applyBorder="1"/>
    <xf numFmtId="0" fontId="10" fillId="3" borderId="3" xfId="0" applyFont="1" applyFill="1" applyBorder="1"/>
    <xf numFmtId="0" fontId="10" fillId="0" borderId="3" xfId="0" applyFont="1" applyBorder="1"/>
    <xf numFmtId="165" fontId="10" fillId="0" borderId="3" xfId="1" applyNumberFormat="1" applyFont="1" applyFill="1" applyBorder="1" applyAlignment="1" applyProtection="1"/>
    <xf numFmtId="165" fontId="10" fillId="18" borderId="3" xfId="1" applyNumberFormat="1" applyFont="1" applyFill="1" applyBorder="1" applyAlignment="1" applyProtection="1"/>
    <xf numFmtId="0" fontId="5" fillId="3" borderId="3" xfId="0" applyFont="1" applyFill="1" applyBorder="1"/>
    <xf numFmtId="165" fontId="5" fillId="0" borderId="3" xfId="1" applyNumberFormat="1" applyFont="1" applyFill="1" applyBorder="1" applyAlignment="1" applyProtection="1">
      <alignment horizontal="center"/>
    </xf>
    <xf numFmtId="165" fontId="5" fillId="18" borderId="3" xfId="1" applyNumberFormat="1" applyFont="1" applyFill="1" applyBorder="1" applyAlignment="1" applyProtection="1">
      <alignment horizontal="center"/>
    </xf>
    <xf numFmtId="0" fontId="5" fillId="0" borderId="2" xfId="0" applyFont="1" applyBorder="1"/>
    <xf numFmtId="0" fontId="5" fillId="3" borderId="2" xfId="0" applyFont="1" applyFill="1" applyBorder="1"/>
    <xf numFmtId="165" fontId="5" fillId="0" borderId="2" xfId="1" applyNumberFormat="1" applyFont="1" applyFill="1" applyBorder="1" applyAlignment="1" applyProtection="1"/>
    <xf numFmtId="165" fontId="5" fillId="18" borderId="2" xfId="1" applyNumberFormat="1" applyFont="1" applyFill="1" applyBorder="1" applyAlignment="1" applyProtection="1"/>
    <xf numFmtId="165" fontId="5" fillId="0" borderId="2" xfId="1" applyNumberFormat="1" applyFont="1" applyFill="1" applyBorder="1" applyAlignment="1" applyProtection="1">
      <alignment horizontal="center"/>
    </xf>
    <xf numFmtId="165" fontId="5" fillId="18" borderId="2" xfId="1" applyNumberFormat="1" applyFont="1" applyFill="1" applyBorder="1" applyAlignment="1" applyProtection="1">
      <alignment horizontal="center"/>
    </xf>
    <xf numFmtId="0" fontId="5" fillId="4" borderId="30" xfId="0" applyFont="1" applyFill="1" applyBorder="1"/>
    <xf numFmtId="165" fontId="5" fillId="4" borderId="30" xfId="1" applyNumberFormat="1" applyFont="1" applyFill="1" applyBorder="1" applyAlignment="1" applyProtection="1"/>
    <xf numFmtId="165" fontId="5" fillId="4" borderId="30" xfId="1" applyNumberFormat="1" applyFont="1" applyFill="1" applyBorder="1" applyAlignment="1" applyProtection="1">
      <alignment horizontal="right"/>
    </xf>
    <xf numFmtId="165" fontId="5" fillId="4" borderId="30" xfId="1" applyNumberFormat="1" applyFont="1" applyFill="1" applyBorder="1" applyAlignment="1" applyProtection="1">
      <alignment horizontal="center"/>
    </xf>
    <xf numFmtId="0" fontId="10" fillId="0" borderId="3" xfId="0" applyFont="1" applyBorder="1" applyAlignment="1">
      <alignment horizontal="center"/>
    </xf>
    <xf numFmtId="165" fontId="10" fillId="18" borderId="3" xfId="1" applyNumberFormat="1" applyFont="1" applyFill="1" applyBorder="1" applyAlignment="1" applyProtection="1">
      <alignment horizontal="center"/>
    </xf>
    <xf numFmtId="0" fontId="5" fillId="0" borderId="1" xfId="0" applyFont="1" applyBorder="1" applyAlignment="1">
      <alignment horizontal="left"/>
    </xf>
    <xf numFmtId="1" fontId="49" fillId="0" borderId="0" xfId="0" applyNumberFormat="1" applyFont="1" applyAlignment="1">
      <alignment horizontal="center"/>
    </xf>
    <xf numFmtId="0" fontId="5" fillId="0" borderId="1" xfId="0" applyFont="1" applyFill="1" applyBorder="1"/>
    <xf numFmtId="1" fontId="5" fillId="4" borderId="30" xfId="0" applyNumberFormat="1" applyFont="1" applyFill="1" applyBorder="1"/>
    <xf numFmtId="165" fontId="19" fillId="4" borderId="30" xfId="1" applyNumberFormat="1" applyFont="1" applyFill="1" applyBorder="1" applyAlignment="1" applyProtection="1"/>
    <xf numFmtId="0" fontId="0" fillId="0" borderId="0" xfId="0" applyAlignment="1">
      <alignment horizontal="center"/>
    </xf>
    <xf numFmtId="169" fontId="0" fillId="0" borderId="0" xfId="0" applyNumberFormat="1" applyAlignment="1">
      <alignment horizontal="center"/>
    </xf>
    <xf numFmtId="0" fontId="50" fillId="0" borderId="0" xfId="0" applyFont="1" applyAlignment="1">
      <alignment horizontal="center" vertical="center"/>
    </xf>
    <xf numFmtId="0" fontId="3" fillId="0" borderId="0" xfId="0" applyFont="1"/>
    <xf numFmtId="0" fontId="50" fillId="0" borderId="0" xfId="0" applyFont="1" applyAlignment="1">
      <alignment horizontal="right"/>
    </xf>
    <xf numFmtId="0" fontId="50" fillId="0" borderId="31" xfId="0" applyFont="1" applyBorder="1" applyAlignment="1">
      <alignment horizontal="center"/>
    </xf>
    <xf numFmtId="0" fontId="50" fillId="0" borderId="32" xfId="0" applyFont="1" applyBorder="1"/>
    <xf numFmtId="0" fontId="50" fillId="0" borderId="33" xfId="0" applyFont="1" applyBorder="1"/>
    <xf numFmtId="3" fontId="50" fillId="0" borderId="33" xfId="0" applyNumberFormat="1" applyFont="1" applyBorder="1" applyAlignment="1">
      <alignment horizontal="center"/>
    </xf>
    <xf numFmtId="0" fontId="0" fillId="0" borderId="34" xfId="0" applyFont="1" applyBorder="1"/>
    <xf numFmtId="0" fontId="0" fillId="0" borderId="35" xfId="0" applyFont="1" applyBorder="1"/>
    <xf numFmtId="3" fontId="0" fillId="0" borderId="35" xfId="0" applyNumberFormat="1" applyFont="1" applyBorder="1" applyAlignment="1">
      <alignment horizontal="center"/>
    </xf>
    <xf numFmtId="0" fontId="0" fillId="0" borderId="36" xfId="0" applyFont="1" applyBorder="1"/>
    <xf numFmtId="0" fontId="0" fillId="0" borderId="37" xfId="0" applyFont="1" applyBorder="1"/>
    <xf numFmtId="3" fontId="0" fillId="0" borderId="37" xfId="0" applyNumberFormat="1" applyFont="1" applyBorder="1" applyAlignment="1">
      <alignment horizontal="center"/>
    </xf>
    <xf numFmtId="3" fontId="0" fillId="0" borderId="0" xfId="0" applyNumberFormat="1"/>
    <xf numFmtId="14" fontId="0" fillId="0" borderId="36" xfId="0" applyNumberFormat="1" applyFont="1" applyBorder="1"/>
    <xf numFmtId="0" fontId="53" fillId="0" borderId="0" xfId="3" applyFill="1"/>
    <xf numFmtId="0" fontId="50" fillId="0" borderId="0" xfId="3" applyFont="1" applyFill="1"/>
    <xf numFmtId="0" fontId="53" fillId="0" borderId="0" xfId="3"/>
    <xf numFmtId="0" fontId="50" fillId="0" borderId="0" xfId="3" applyFont="1"/>
    <xf numFmtId="0" fontId="7" fillId="0" borderId="0" xfId="3" applyFont="1" applyFill="1"/>
    <xf numFmtId="0" fontId="50" fillId="0" borderId="0" xfId="3" applyFont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50" fillId="0" borderId="31" xfId="3" applyFont="1" applyBorder="1"/>
    <xf numFmtId="0" fontId="50" fillId="0" borderId="0" xfId="3" applyFont="1" applyBorder="1"/>
    <xf numFmtId="0" fontId="7" fillId="0" borderId="38" xfId="3" applyFont="1" applyFill="1" applyBorder="1" applyAlignment="1">
      <alignment horizontal="center"/>
    </xf>
    <xf numFmtId="0" fontId="50" fillId="0" borderId="39" xfId="3" applyFont="1" applyBorder="1" applyAlignment="1">
      <alignment horizontal="center" wrapText="1"/>
    </xf>
    <xf numFmtId="0" fontId="50" fillId="0" borderId="40" xfId="3" applyFont="1" applyBorder="1" applyAlignment="1">
      <alignment horizontal="center" wrapText="1"/>
    </xf>
    <xf numFmtId="0" fontId="50" fillId="0" borderId="38" xfId="3" applyFont="1" applyBorder="1"/>
    <xf numFmtId="0" fontId="53" fillId="0" borderId="0" xfId="3" applyFill="1" applyAlignment="1">
      <alignment horizontal="center"/>
    </xf>
    <xf numFmtId="0" fontId="7" fillId="0" borderId="37" xfId="3" applyFont="1" applyFill="1" applyBorder="1"/>
    <xf numFmtId="0" fontId="7" fillId="0" borderId="37" xfId="3" applyFont="1" applyBorder="1"/>
    <xf numFmtId="0" fontId="53" fillId="0" borderId="37" xfId="3" applyFill="1" applyBorder="1"/>
    <xf numFmtId="0" fontId="53" fillId="0" borderId="0" xfId="3" applyBorder="1"/>
    <xf numFmtId="16" fontId="7" fillId="0" borderId="37" xfId="3" applyNumberFormat="1" applyFont="1" applyFill="1" applyBorder="1"/>
    <xf numFmtId="0" fontId="7" fillId="0" borderId="41" xfId="3" applyFont="1" applyFill="1" applyBorder="1"/>
    <xf numFmtId="0" fontId="7" fillId="0" borderId="42" xfId="3" applyFont="1" applyFill="1" applyBorder="1"/>
    <xf numFmtId="0" fontId="50" fillId="0" borderId="31" xfId="3" applyFont="1" applyFill="1" applyBorder="1"/>
    <xf numFmtId="0" fontId="50" fillId="0" borderId="0" xfId="0" applyFont="1"/>
    <xf numFmtId="0" fontId="51" fillId="0" borderId="0" xfId="0" applyFont="1"/>
    <xf numFmtId="0" fontId="50" fillId="0" borderId="31" xfId="0" applyFont="1" applyFill="1" applyBorder="1"/>
    <xf numFmtId="0" fontId="50" fillId="0" borderId="31" xfId="0" applyFont="1" applyFill="1" applyBorder="1" applyAlignment="1">
      <alignment horizontal="center"/>
    </xf>
    <xf numFmtId="3" fontId="0" fillId="0" borderId="35" xfId="0" applyNumberFormat="1" applyFont="1" applyFill="1" applyBorder="1"/>
    <xf numFmtId="3" fontId="0" fillId="0" borderId="37" xfId="0" applyNumberFormat="1" applyFont="1" applyFill="1" applyBorder="1"/>
    <xf numFmtId="0" fontId="0" fillId="0" borderId="42" xfId="0" applyFont="1" applyBorder="1"/>
    <xf numFmtId="3" fontId="0" fillId="0" borderId="42" xfId="0" applyNumberFormat="1" applyFont="1" applyFill="1" applyBorder="1"/>
    <xf numFmtId="0" fontId="50" fillId="0" borderId="31" xfId="0" applyFont="1" applyBorder="1"/>
    <xf numFmtId="3" fontId="50" fillId="0" borderId="31" xfId="0" applyNumberFormat="1" applyFont="1" applyFill="1" applyBorder="1"/>
    <xf numFmtId="0" fontId="0" fillId="0" borderId="41" xfId="0" applyFont="1" applyBorder="1"/>
    <xf numFmtId="3" fontId="0" fillId="0" borderId="41" xfId="0" applyNumberFormat="1" applyFont="1" applyFill="1" applyBorder="1"/>
    <xf numFmtId="3" fontId="50" fillId="0" borderId="31" xfId="0" applyNumberFormat="1" applyFont="1" applyBorder="1"/>
    <xf numFmtId="0" fontId="0" fillId="0" borderId="0" xfId="0" applyFont="1" applyFill="1" applyBorder="1"/>
    <xf numFmtId="3" fontId="0" fillId="0" borderId="0" xfId="0" applyNumberFormat="1" applyFont="1" applyFill="1" applyBorder="1"/>
    <xf numFmtId="0" fontId="0" fillId="0" borderId="43" xfId="0" applyFont="1" applyFill="1" applyBorder="1"/>
    <xf numFmtId="3" fontId="0" fillId="0" borderId="43" xfId="0" applyNumberFormat="1" applyBorder="1"/>
    <xf numFmtId="0" fontId="0" fillId="0" borderId="37" xfId="0" applyFont="1" applyFill="1" applyBorder="1"/>
    <xf numFmtId="3" fontId="0" fillId="0" borderId="37" xfId="0" applyNumberFormat="1" applyBorder="1"/>
    <xf numFmtId="3" fontId="0" fillId="0" borderId="37" xfId="0" applyNumberFormat="1" applyFont="1" applyBorder="1" applyAlignment="1">
      <alignment horizontal="left"/>
    </xf>
    <xf numFmtId="0" fontId="0" fillId="0" borderId="1" xfId="0" applyBorder="1"/>
    <xf numFmtId="0" fontId="23" fillId="6" borderId="2" xfId="0" applyFont="1" applyFill="1" applyBorder="1" applyAlignment="1">
      <alignment horizontal="center"/>
    </xf>
    <xf numFmtId="165" fontId="10" fillId="7" borderId="1" xfId="2" applyNumberFormat="1" applyFont="1" applyFill="1" applyBorder="1" applyAlignment="1" applyProtection="1"/>
    <xf numFmtId="165" fontId="5" fillId="7" borderId="1" xfId="2" applyNumberFormat="1" applyFont="1" applyFill="1" applyBorder="1" applyAlignment="1" applyProtection="1"/>
    <xf numFmtId="165" fontId="45" fillId="7" borderId="1" xfId="2" applyNumberFormat="1" applyFont="1" applyFill="1" applyBorder="1" applyAlignment="1" applyProtection="1"/>
    <xf numFmtId="165" fontId="10" fillId="4" borderId="1" xfId="2" applyNumberFormat="1" applyFont="1" applyFill="1" applyBorder="1" applyAlignment="1" applyProtection="1"/>
    <xf numFmtId="165" fontId="10" fillId="0" borderId="1" xfId="2" applyNumberFormat="1" applyFont="1" applyFill="1" applyBorder="1" applyAlignment="1" applyProtection="1"/>
    <xf numFmtId="165" fontId="5" fillId="2" borderId="1" xfId="2" applyNumberFormat="1" applyFont="1" applyFill="1" applyBorder="1" applyAlignment="1" applyProtection="1"/>
    <xf numFmtId="165" fontId="8" fillId="8" borderId="1" xfId="2" applyNumberFormat="1" applyFont="1" applyFill="1" applyBorder="1" applyAlignment="1" applyProtection="1"/>
    <xf numFmtId="165" fontId="5" fillId="11" borderId="1" xfId="2" applyNumberFormat="1" applyFont="1" applyFill="1" applyBorder="1" applyAlignment="1" applyProtection="1"/>
    <xf numFmtId="165" fontId="52" fillId="4" borderId="1" xfId="2" applyNumberFormat="1" applyFont="1" applyFill="1" applyBorder="1" applyAlignment="1" applyProtection="1"/>
    <xf numFmtId="165" fontId="5" fillId="11" borderId="2" xfId="2" applyNumberFormat="1" applyFont="1" applyFill="1" applyBorder="1" applyAlignment="1" applyProtection="1"/>
    <xf numFmtId="165" fontId="5" fillId="3" borderId="0" xfId="2" applyNumberFormat="1" applyFont="1" applyFill="1" applyBorder="1" applyAlignment="1" applyProtection="1"/>
    <xf numFmtId="165" fontId="10" fillId="2" borderId="1" xfId="2" applyNumberFormat="1" applyFont="1" applyFill="1" applyBorder="1" applyAlignment="1" applyProtection="1"/>
    <xf numFmtId="165" fontId="2" fillId="7" borderId="1" xfId="1" applyNumberFormat="1" applyFill="1" applyBorder="1" applyAlignment="1" applyProtection="1"/>
    <xf numFmtId="165" fontId="2" fillId="7" borderId="1" xfId="1" applyNumberFormat="1" applyFill="1" applyBorder="1" applyAlignment="1" applyProtection="1">
      <alignment horizontal="right" wrapText="1"/>
    </xf>
    <xf numFmtId="165" fontId="2" fillId="7" borderId="1" xfId="1" applyNumberFormat="1" applyFill="1" applyBorder="1" applyAlignment="1" applyProtection="1">
      <alignment vertical="center" wrapText="1"/>
    </xf>
    <xf numFmtId="165" fontId="54" fillId="7" borderId="1" xfId="1" applyNumberFormat="1" applyFont="1" applyFill="1" applyBorder="1" applyAlignment="1" applyProtection="1">
      <alignment horizontal="right"/>
    </xf>
    <xf numFmtId="165" fontId="54" fillId="7" borderId="1" xfId="1" applyNumberFormat="1" applyFont="1" applyFill="1" applyBorder="1" applyAlignment="1" applyProtection="1">
      <alignment horizontal="right" wrapText="1" indent="2"/>
    </xf>
    <xf numFmtId="165" fontId="54" fillId="7" borderId="1" xfId="1" applyNumberFormat="1" applyFont="1" applyFill="1" applyBorder="1" applyAlignment="1" applyProtection="1">
      <alignment horizontal="right" wrapText="1" indent="3"/>
    </xf>
    <xf numFmtId="165" fontId="8" fillId="21" borderId="1" xfId="1" applyNumberFormat="1" applyFont="1" applyFill="1" applyBorder="1" applyAlignment="1" applyProtection="1"/>
    <xf numFmtId="165" fontId="8" fillId="22" borderId="1" xfId="1" applyNumberFormat="1" applyFont="1" applyFill="1" applyBorder="1" applyAlignment="1" applyProtection="1"/>
    <xf numFmtId="165" fontId="5" fillId="23" borderId="1" xfId="1" applyNumberFormat="1" applyFont="1" applyFill="1" applyBorder="1" applyAlignment="1" applyProtection="1"/>
    <xf numFmtId="165" fontId="9" fillId="22" borderId="1" xfId="1" applyNumberFormat="1" applyFont="1" applyFill="1" applyBorder="1" applyAlignment="1" applyProtection="1"/>
    <xf numFmtId="165" fontId="5" fillId="21" borderId="1" xfId="1" applyNumberFormat="1" applyFont="1" applyFill="1" applyBorder="1" applyAlignment="1" applyProtection="1"/>
    <xf numFmtId="0" fontId="50" fillId="0" borderId="0" xfId="3" applyFont="1" applyBorder="1" applyAlignment="1">
      <alignment horizontal="center" vertical="center" wrapText="1"/>
    </xf>
    <xf numFmtId="166" fontId="6" fillId="25" borderId="26" xfId="5" applyNumberFormat="1" applyFont="1" applyFill="1" applyBorder="1" applyAlignment="1" applyProtection="1">
      <alignment vertical="center"/>
    </xf>
    <xf numFmtId="166" fontId="6" fillId="25" borderId="12" xfId="5" applyNumberFormat="1" applyFont="1" applyFill="1" applyBorder="1" applyAlignment="1" applyProtection="1">
      <alignment vertical="center"/>
    </xf>
    <xf numFmtId="166" fontId="6" fillId="25" borderId="25" xfId="5" applyNumberFormat="1" applyFont="1" applyFill="1" applyBorder="1" applyAlignment="1" applyProtection="1">
      <alignment vertical="center"/>
    </xf>
    <xf numFmtId="166" fontId="6" fillId="26" borderId="25" xfId="5" applyNumberFormat="1" applyFont="1" applyFill="1" applyBorder="1" applyAlignment="1" applyProtection="1">
      <alignment vertical="center"/>
    </xf>
    <xf numFmtId="166" fontId="6" fillId="26" borderId="12" xfId="5" applyNumberFormat="1" applyFont="1" applyFill="1" applyBorder="1" applyAlignment="1" applyProtection="1">
      <alignment vertical="center"/>
    </xf>
    <xf numFmtId="166" fontId="6" fillId="27" borderId="12" xfId="5" applyNumberFormat="1" applyFont="1" applyFill="1" applyBorder="1" applyAlignment="1" applyProtection="1">
      <alignment vertical="center"/>
    </xf>
    <xf numFmtId="166" fontId="6" fillId="28" borderId="12" xfId="5" applyNumberFormat="1" applyFont="1" applyFill="1" applyBorder="1" applyAlignment="1" applyProtection="1">
      <alignment vertical="center"/>
    </xf>
    <xf numFmtId="166" fontId="7" fillId="0" borderId="5" xfId="5" applyNumberFormat="1" applyFont="1" applyFill="1" applyBorder="1" applyAlignment="1" applyProtection="1">
      <alignment vertical="center"/>
      <protection locked="0"/>
    </xf>
    <xf numFmtId="166" fontId="7" fillId="0" borderId="28" xfId="5" applyNumberFormat="1" applyFont="1" applyFill="1" applyBorder="1" applyAlignment="1" applyProtection="1">
      <alignment vertical="center"/>
      <protection locked="0"/>
    </xf>
    <xf numFmtId="0" fontId="7" fillId="0" borderId="28" xfId="5" applyFont="1" applyFill="1" applyBorder="1" applyAlignment="1" applyProtection="1">
      <alignment horizontal="left" vertical="center" indent="1"/>
      <protection locked="0"/>
    </xf>
    <xf numFmtId="166" fontId="6" fillId="25" borderId="48" xfId="5" applyNumberFormat="1" applyFont="1" applyFill="1" applyBorder="1" applyAlignment="1" applyProtection="1">
      <alignment vertical="center"/>
    </xf>
    <xf numFmtId="0" fontId="0" fillId="0" borderId="47" xfId="0" applyBorder="1" applyAlignment="1">
      <alignment horizontal="right"/>
    </xf>
    <xf numFmtId="166" fontId="7" fillId="0" borderId="47" xfId="5" applyNumberFormat="1" applyFont="1" applyFill="1" applyBorder="1" applyAlignment="1" applyProtection="1">
      <alignment vertical="center"/>
      <protection locked="0"/>
    </xf>
    <xf numFmtId="166" fontId="7" fillId="29" borderId="47" xfId="5" applyNumberFormat="1" applyFont="1" applyFill="1" applyBorder="1" applyAlignment="1" applyProtection="1">
      <alignment vertical="center"/>
      <protection locked="0"/>
    </xf>
    <xf numFmtId="0" fontId="7" fillId="27" borderId="1" xfId="5" applyFont="1" applyFill="1" applyBorder="1" applyAlignment="1" applyProtection="1">
      <alignment horizontal="left" vertical="center" indent="1"/>
      <protection locked="0"/>
    </xf>
    <xf numFmtId="0" fontId="7" fillId="28" borderId="1" xfId="5" applyFont="1" applyFill="1" applyBorder="1" applyAlignment="1" applyProtection="1">
      <alignment horizontal="left" vertical="center" indent="1"/>
      <protection locked="0"/>
    </xf>
    <xf numFmtId="0" fontId="6" fillId="30" borderId="23" xfId="5" applyFont="1" applyFill="1" applyBorder="1" applyAlignment="1" applyProtection="1">
      <alignment horizontal="center" vertical="center"/>
    </xf>
    <xf numFmtId="0" fontId="6" fillId="30" borderId="24" xfId="5" applyFont="1" applyFill="1" applyBorder="1" applyAlignment="1" applyProtection="1">
      <alignment horizontal="center" vertical="center"/>
    </xf>
    <xf numFmtId="0" fontId="6" fillId="30" borderId="13" xfId="5" applyFont="1" applyFill="1" applyBorder="1" applyAlignment="1" applyProtection="1">
      <alignment horizontal="left" vertical="center" indent="1"/>
    </xf>
    <xf numFmtId="166" fontId="6" fillId="30" borderId="13" xfId="5" applyNumberFormat="1" applyFont="1" applyFill="1" applyBorder="1" applyAlignment="1" applyProtection="1">
      <alignment vertical="center"/>
    </xf>
    <xf numFmtId="166" fontId="7" fillId="31" borderId="27" xfId="5" applyNumberFormat="1" applyFont="1" applyFill="1" applyBorder="1" applyAlignment="1" applyProtection="1">
      <alignment vertical="center"/>
    </xf>
    <xf numFmtId="0" fontId="6" fillId="32" borderId="13" xfId="5" applyFont="1" applyFill="1" applyBorder="1" applyAlignment="1" applyProtection="1">
      <alignment horizontal="left" vertical="center" indent="1"/>
    </xf>
    <xf numFmtId="166" fontId="6" fillId="32" borderId="12" xfId="5" applyNumberFormat="1" applyFont="1" applyFill="1" applyBorder="1" applyAlignment="1" applyProtection="1">
      <alignment vertical="center"/>
    </xf>
    <xf numFmtId="165" fontId="5" fillId="17" borderId="1" xfId="2" applyNumberFormat="1" applyFont="1" applyFill="1" applyBorder="1" applyAlignment="1" applyProtection="1"/>
    <xf numFmtId="3" fontId="0" fillId="0" borderId="37" xfId="0" applyNumberFormat="1" applyBorder="1" applyAlignment="1">
      <alignment horizontal="left"/>
    </xf>
    <xf numFmtId="0" fontId="7" fillId="0" borderId="28" xfId="0" applyFont="1" applyFill="1" applyBorder="1" applyAlignment="1"/>
    <xf numFmtId="0" fontId="6" fillId="0" borderId="28" xfId="0" applyFont="1" applyFill="1" applyBorder="1" applyAlignment="1"/>
    <xf numFmtId="165" fontId="6" fillId="0" borderId="28" xfId="2" applyNumberFormat="1" applyFont="1" applyFill="1" applyBorder="1" applyAlignment="1" applyProtection="1"/>
    <xf numFmtId="165" fontId="7" fillId="0" borderId="28" xfId="2" applyNumberFormat="1" applyFont="1" applyFill="1" applyBorder="1" applyAlignment="1" applyProtection="1"/>
    <xf numFmtId="165" fontId="6" fillId="3" borderId="28" xfId="2" applyNumberFormat="1" applyFont="1" applyFill="1" applyBorder="1" applyAlignment="1" applyProtection="1"/>
    <xf numFmtId="165" fontId="7" fillId="3" borderId="28" xfId="2" applyNumberFormat="1" applyFont="1" applyFill="1" applyBorder="1" applyAlignment="1" applyProtection="1"/>
    <xf numFmtId="165" fontId="7" fillId="0" borderId="28" xfId="1" applyNumberFormat="1" applyFont="1" applyFill="1" applyBorder="1" applyAlignment="1" applyProtection="1"/>
    <xf numFmtId="0" fontId="7" fillId="0" borderId="49" xfId="0" applyFont="1" applyFill="1" applyBorder="1" applyAlignment="1"/>
    <xf numFmtId="0" fontId="6" fillId="0" borderId="49" xfId="0" applyFont="1" applyFill="1" applyBorder="1" applyAlignment="1"/>
    <xf numFmtId="165" fontId="6" fillId="0" borderId="49" xfId="2" applyNumberFormat="1" applyFont="1" applyFill="1" applyBorder="1" applyAlignment="1" applyProtection="1"/>
    <xf numFmtId="165" fontId="7" fillId="0" borderId="49" xfId="2" applyNumberFormat="1" applyFont="1" applyFill="1" applyBorder="1" applyAlignment="1" applyProtection="1"/>
    <xf numFmtId="165" fontId="6" fillId="3" borderId="49" xfId="2" applyNumberFormat="1" applyFont="1" applyFill="1" applyBorder="1" applyAlignment="1" applyProtection="1"/>
    <xf numFmtId="165" fontId="7" fillId="3" borderId="49" xfId="2" applyNumberFormat="1" applyFont="1" applyFill="1" applyBorder="1" applyAlignment="1" applyProtection="1"/>
    <xf numFmtId="0" fontId="16" fillId="0" borderId="49" xfId="0" applyFont="1" applyFill="1" applyBorder="1"/>
    <xf numFmtId="165" fontId="7" fillId="7" borderId="28" xfId="1" applyNumberFormat="1" applyFont="1" applyFill="1" applyBorder="1" applyAlignment="1" applyProtection="1"/>
    <xf numFmtId="165" fontId="29" fillId="7" borderId="28" xfId="1" applyNumberFormat="1" applyFont="1" applyFill="1" applyBorder="1" applyAlignment="1" applyProtection="1"/>
    <xf numFmtId="165" fontId="6" fillId="7" borderId="28" xfId="1" applyNumberFormat="1" applyFont="1" applyFill="1" applyBorder="1" applyAlignment="1" applyProtection="1"/>
    <xf numFmtId="165" fontId="6" fillId="5" borderId="28" xfId="1" applyNumberFormat="1" applyFont="1" applyFill="1" applyBorder="1" applyAlignment="1" applyProtection="1"/>
    <xf numFmtId="165" fontId="42" fillId="7" borderId="28" xfId="1" applyNumberFormat="1" applyFont="1" applyFill="1" applyBorder="1" applyAlignment="1" applyProtection="1"/>
    <xf numFmtId="165" fontId="7" fillId="4" borderId="28" xfId="1" applyNumberFormat="1" applyFont="1" applyFill="1" applyBorder="1" applyAlignment="1" applyProtection="1"/>
    <xf numFmtId="165" fontId="6" fillId="2" borderId="28" xfId="1" applyNumberFormat="1" applyFont="1" applyFill="1" applyBorder="1" applyAlignment="1" applyProtection="1"/>
    <xf numFmtId="165" fontId="7" fillId="8" borderId="28" xfId="1" applyNumberFormat="1" applyFont="1" applyFill="1" applyBorder="1" applyAlignment="1" applyProtection="1"/>
    <xf numFmtId="165" fontId="6" fillId="11" borderId="28" xfId="1" applyNumberFormat="1" applyFont="1" applyFill="1" applyBorder="1" applyAlignment="1" applyProtection="1"/>
    <xf numFmtId="165" fontId="29" fillId="4" borderId="28" xfId="1" applyNumberFormat="1" applyFont="1" applyFill="1" applyBorder="1" applyAlignment="1" applyProtection="1"/>
    <xf numFmtId="165" fontId="6" fillId="11" borderId="45" xfId="1" applyNumberFormat="1" applyFont="1" applyFill="1" applyBorder="1" applyAlignment="1" applyProtection="1"/>
    <xf numFmtId="165" fontId="7" fillId="2" borderId="28" xfId="1" applyNumberFormat="1" applyFont="1" applyFill="1" applyBorder="1" applyAlignment="1" applyProtection="1"/>
    <xf numFmtId="165" fontId="6" fillId="17" borderId="28" xfId="1" applyNumberFormat="1" applyFont="1" applyFill="1" applyBorder="1" applyAlignment="1" applyProtection="1"/>
    <xf numFmtId="165" fontId="9" fillId="3" borderId="49" xfId="2" applyNumberFormat="1" applyFont="1" applyFill="1" applyBorder="1" applyAlignment="1" applyProtection="1"/>
    <xf numFmtId="165" fontId="8" fillId="3" borderId="49" xfId="2" applyNumberFormat="1" applyFont="1" applyFill="1" applyBorder="1" applyAlignment="1" applyProtection="1"/>
    <xf numFmtId="165" fontId="9" fillId="7" borderId="49" xfId="2" applyNumberFormat="1" applyFont="1" applyFill="1" applyBorder="1" applyAlignment="1" applyProtection="1"/>
    <xf numFmtId="165" fontId="6" fillId="5" borderId="49" xfId="2" applyNumberFormat="1" applyFont="1" applyFill="1" applyBorder="1" applyAlignment="1" applyProtection="1"/>
    <xf numFmtId="165" fontId="9" fillId="5" borderId="49" xfId="2" applyNumberFormat="1" applyFont="1" applyFill="1" applyBorder="1" applyAlignment="1" applyProtection="1"/>
    <xf numFmtId="165" fontId="9" fillId="2" borderId="49" xfId="2" applyNumberFormat="1" applyFont="1" applyFill="1" applyBorder="1" applyAlignment="1" applyProtection="1"/>
    <xf numFmtId="165" fontId="5" fillId="5" borderId="49" xfId="2" applyNumberFormat="1" applyFont="1" applyFill="1" applyBorder="1" applyAlignment="1" applyProtection="1"/>
    <xf numFmtId="165" fontId="9" fillId="11" borderId="49" xfId="2" applyNumberFormat="1" applyFont="1" applyFill="1" applyBorder="1" applyAlignment="1" applyProtection="1"/>
    <xf numFmtId="165" fontId="47" fillId="3" borderId="49" xfId="2" applyNumberFormat="1" applyFont="1" applyFill="1" applyBorder="1" applyAlignment="1" applyProtection="1"/>
    <xf numFmtId="165" fontId="6" fillId="7" borderId="49" xfId="2" applyNumberFormat="1" applyFont="1" applyFill="1" applyBorder="1" applyAlignment="1" applyProtection="1"/>
    <xf numFmtId="165" fontId="9" fillId="5" borderId="49" xfId="2" applyNumberFormat="1" applyFont="1" applyFill="1" applyBorder="1" applyAlignment="1" applyProtection="1">
      <alignment horizontal="center"/>
    </xf>
    <xf numFmtId="165" fontId="6" fillId="11" borderId="49" xfId="2" applyNumberFormat="1" applyFont="1" applyFill="1" applyBorder="1" applyAlignment="1" applyProtection="1"/>
    <xf numFmtId="0" fontId="27" fillId="0" borderId="49" xfId="0" applyFont="1" applyBorder="1"/>
    <xf numFmtId="165" fontId="9" fillId="17" borderId="49" xfId="2" applyNumberFormat="1" applyFont="1" applyFill="1" applyBorder="1" applyAlignment="1" applyProtection="1"/>
    <xf numFmtId="0" fontId="0" fillId="0" borderId="0" xfId="0" applyBorder="1" applyAlignment="1">
      <alignment horizontal="center"/>
    </xf>
    <xf numFmtId="166" fontId="38" fillId="3" borderId="1" xfId="0" applyNumberFormat="1" applyFont="1" applyFill="1" applyBorder="1" applyAlignment="1" applyProtection="1">
      <alignment horizontal="left" vertical="center" wrapText="1" indent="1"/>
      <protection locked="0"/>
    </xf>
    <xf numFmtId="0" fontId="38" fillId="3" borderId="1" xfId="0" applyFont="1" applyFill="1" applyBorder="1" applyAlignment="1">
      <alignment wrapText="1"/>
    </xf>
    <xf numFmtId="167" fontId="6" fillId="7" borderId="1" xfId="2" applyNumberFormat="1" applyFont="1" applyFill="1" applyBorder="1" applyAlignment="1" applyProtection="1">
      <alignment horizontal="center"/>
    </xf>
    <xf numFmtId="0" fontId="6" fillId="3" borderId="4" xfId="0" applyFont="1" applyFill="1" applyBorder="1" applyAlignment="1">
      <alignment wrapText="1"/>
    </xf>
    <xf numFmtId="0" fontId="5" fillId="2" borderId="1" xfId="0" applyFont="1" applyFill="1" applyBorder="1" applyAlignment="1"/>
    <xf numFmtId="3" fontId="0" fillId="0" borderId="37" xfId="0" applyNumberFormat="1" applyFont="1" applyBorder="1" applyAlignment="1">
      <alignment horizontal="center" vertical="top"/>
    </xf>
    <xf numFmtId="0" fontId="39" fillId="0" borderId="1" xfId="0" applyFont="1" applyBorder="1"/>
    <xf numFmtId="165" fontId="7" fillId="5" borderId="1" xfId="1" applyNumberFormat="1" applyFont="1" applyFill="1" applyBorder="1" applyAlignment="1" applyProtection="1">
      <alignment horizontal="left"/>
    </xf>
    <xf numFmtId="0" fontId="10" fillId="5" borderId="4" xfId="0" applyFont="1" applyFill="1" applyBorder="1"/>
    <xf numFmtId="165" fontId="45" fillId="5" borderId="1" xfId="1" applyNumberFormat="1" applyFont="1" applyFill="1" applyBorder="1" applyAlignment="1" applyProtection="1"/>
    <xf numFmtId="165" fontId="7" fillId="4" borderId="1" xfId="1" applyNumberFormat="1" applyFont="1" applyFill="1" applyBorder="1" applyAlignment="1" applyProtection="1"/>
    <xf numFmtId="0" fontId="7" fillId="0" borderId="1" xfId="0" applyFont="1" applyBorder="1" applyAlignment="1">
      <alignment horizontal="left"/>
    </xf>
    <xf numFmtId="0" fontId="56" fillId="0" borderId="0" xfId="0" applyFont="1"/>
    <xf numFmtId="167" fontId="6" fillId="7" borderId="1" xfId="2" applyNumberFormat="1" applyFont="1" applyFill="1" applyBorder="1" applyAlignment="1" applyProtection="1">
      <alignment horizontal="center"/>
    </xf>
    <xf numFmtId="0" fontId="57" fillId="34" borderId="53" xfId="6"/>
    <xf numFmtId="165" fontId="57" fillId="34" borderId="53" xfId="6" applyNumberFormat="1" applyAlignment="1" applyProtection="1">
      <alignment horizontal="center"/>
    </xf>
    <xf numFmtId="165" fontId="57" fillId="34" borderId="53" xfId="6" applyNumberFormat="1" applyAlignment="1" applyProtection="1"/>
    <xf numFmtId="0" fontId="58" fillId="34" borderId="53" xfId="6" applyFont="1"/>
    <xf numFmtId="165" fontId="59" fillId="35" borderId="1" xfId="7" applyNumberFormat="1" applyBorder="1" applyAlignment="1" applyProtection="1"/>
    <xf numFmtId="0" fontId="6" fillId="7" borderId="45" xfId="0" applyFont="1" applyFill="1" applyBorder="1" applyAlignment="1"/>
    <xf numFmtId="0" fontId="21" fillId="6" borderId="5" xfId="0" applyFont="1" applyFill="1" applyBorder="1" applyAlignment="1"/>
    <xf numFmtId="0" fontId="6" fillId="7" borderId="21" xfId="0" applyFont="1" applyFill="1" applyBorder="1" applyAlignment="1">
      <alignment horizontal="center"/>
    </xf>
    <xf numFmtId="0" fontId="7" fillId="6" borderId="5" xfId="0" applyFont="1" applyFill="1" applyBorder="1" applyAlignment="1"/>
    <xf numFmtId="0" fontId="6" fillId="7" borderId="22" xfId="0" applyFont="1" applyFill="1" applyBorder="1" applyAlignment="1"/>
    <xf numFmtId="0" fontId="6" fillId="5" borderId="4" xfId="0" applyFont="1" applyFill="1" applyBorder="1" applyAlignment="1">
      <alignment horizontal="left"/>
    </xf>
    <xf numFmtId="0" fontId="6" fillId="2" borderId="1" xfId="0" applyFont="1" applyFill="1" applyBorder="1"/>
    <xf numFmtId="0" fontId="6" fillId="2" borderId="4" xfId="0" applyFont="1" applyFill="1" applyBorder="1"/>
    <xf numFmtId="165" fontId="7" fillId="2" borderId="1" xfId="2" applyNumberFormat="1" applyFont="1" applyFill="1" applyBorder="1" applyAlignment="1" applyProtection="1"/>
    <xf numFmtId="16" fontId="6" fillId="5" borderId="1" xfId="0" applyNumberFormat="1" applyFont="1" applyFill="1" applyBorder="1"/>
    <xf numFmtId="0" fontId="6" fillId="11" borderId="1" xfId="0" applyFont="1" applyFill="1" applyBorder="1"/>
    <xf numFmtId="0" fontId="6" fillId="11" borderId="4" xfId="0" applyFont="1" applyFill="1" applyBorder="1"/>
    <xf numFmtId="165" fontId="29" fillId="3" borderId="1" xfId="2" applyNumberFormat="1" applyFont="1" applyFill="1" applyBorder="1" applyAlignment="1" applyProtection="1"/>
    <xf numFmtId="165" fontId="21" fillId="3" borderId="1" xfId="2" applyNumberFormat="1" applyFont="1" applyFill="1" applyBorder="1" applyAlignment="1" applyProtection="1"/>
    <xf numFmtId="0" fontId="7" fillId="11" borderId="2" xfId="0" applyFont="1" applyFill="1" applyBorder="1"/>
    <xf numFmtId="0" fontId="6" fillId="11" borderId="20" xfId="0" applyFont="1" applyFill="1" applyBorder="1"/>
    <xf numFmtId="0" fontId="7" fillId="3" borderId="0" xfId="0" applyFont="1" applyFill="1" applyBorder="1"/>
    <xf numFmtId="0" fontId="6" fillId="3" borderId="0" xfId="0" applyFont="1" applyFill="1" applyBorder="1"/>
    <xf numFmtId="0" fontId="7" fillId="11" borderId="1" xfId="0" applyFont="1" applyFill="1" applyBorder="1"/>
    <xf numFmtId="0" fontId="60" fillId="0" borderId="0" xfId="0" applyFont="1"/>
    <xf numFmtId="0" fontId="7" fillId="17" borderId="1" xfId="0" applyFont="1" applyFill="1" applyBorder="1"/>
    <xf numFmtId="0" fontId="6" fillId="17" borderId="4" xfId="0" applyFont="1" applyFill="1" applyBorder="1"/>
    <xf numFmtId="0" fontId="5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Border="1"/>
    <xf numFmtId="0" fontId="0" fillId="0" borderId="44" xfId="0" applyBorder="1"/>
    <xf numFmtId="0" fontId="50" fillId="0" borderId="0" xfId="0" applyFont="1" applyBorder="1"/>
    <xf numFmtId="0" fontId="7" fillId="0" borderId="1" xfId="0" applyFont="1" applyBorder="1" applyAlignment="1">
      <alignment horizontal="center"/>
    </xf>
    <xf numFmtId="0" fontId="61" fillId="0" borderId="54" xfId="0" applyFont="1" applyBorder="1" applyAlignment="1">
      <alignment horizontal="center"/>
    </xf>
    <xf numFmtId="0" fontId="61" fillId="0" borderId="1" xfId="0" applyFont="1" applyBorder="1" applyAlignment="1">
      <alignment horizontal="center"/>
    </xf>
    <xf numFmtId="0" fontId="61" fillId="0" borderId="1" xfId="0" applyFont="1" applyFill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" xfId="0" applyFont="1" applyBorder="1"/>
    <xf numFmtId="3" fontId="7" fillId="0" borderId="2" xfId="0" applyNumberFormat="1" applyFont="1" applyBorder="1"/>
    <xf numFmtId="3" fontId="7" fillId="0" borderId="45" xfId="0" applyNumberFormat="1" applyFont="1" applyBorder="1"/>
    <xf numFmtId="3" fontId="7" fillId="0" borderId="1" xfId="0" applyNumberFormat="1" applyFont="1" applyBorder="1"/>
    <xf numFmtId="0" fontId="7" fillId="0" borderId="55" xfId="0" applyFont="1" applyBorder="1"/>
    <xf numFmtId="3" fontId="7" fillId="0" borderId="55" xfId="0" applyNumberFormat="1" applyFont="1" applyBorder="1"/>
    <xf numFmtId="3" fontId="7" fillId="0" borderId="56" xfId="0" applyNumberFormat="1" applyFont="1" applyBorder="1"/>
    <xf numFmtId="0" fontId="42" fillId="0" borderId="55" xfId="0" applyFont="1" applyBorder="1" applyAlignment="1">
      <alignment wrapText="1"/>
    </xf>
    <xf numFmtId="3" fontId="7" fillId="0" borderId="55" xfId="0" applyNumberFormat="1" applyFont="1" applyBorder="1" applyAlignment="1">
      <alignment wrapText="1"/>
    </xf>
    <xf numFmtId="3" fontId="7" fillId="0" borderId="56" xfId="0" applyNumberFormat="1" applyFont="1" applyBorder="1" applyAlignment="1">
      <alignment wrapText="1"/>
    </xf>
    <xf numFmtId="3" fontId="7" fillId="0" borderId="1" xfId="0" applyNumberFormat="1" applyFont="1" applyBorder="1" applyAlignment="1">
      <alignment wrapText="1"/>
    </xf>
    <xf numFmtId="0" fontId="7" fillId="0" borderId="55" xfId="0" applyFont="1" applyBorder="1" applyAlignment="1">
      <alignment wrapText="1"/>
    </xf>
    <xf numFmtId="0" fontId="7" fillId="0" borderId="57" xfId="0" applyFont="1" applyBorder="1"/>
    <xf numFmtId="3" fontId="7" fillId="0" borderId="57" xfId="0" applyNumberFormat="1" applyFont="1" applyBorder="1"/>
    <xf numFmtId="3" fontId="7" fillId="0" borderId="58" xfId="0" applyNumberFormat="1" applyFont="1" applyBorder="1"/>
    <xf numFmtId="0" fontId="6" fillId="0" borderId="1" xfId="0" applyFont="1" applyBorder="1"/>
    <xf numFmtId="3" fontId="6" fillId="0" borderId="1" xfId="0" applyNumberFormat="1" applyFont="1" applyBorder="1"/>
    <xf numFmtId="3" fontId="6" fillId="0" borderId="28" xfId="0" applyNumberFormat="1" applyFont="1" applyBorder="1"/>
    <xf numFmtId="0" fontId="0" fillId="0" borderId="22" xfId="0" applyBorder="1"/>
    <xf numFmtId="0" fontId="6" fillId="0" borderId="0" xfId="0" applyFont="1" applyFill="1" applyBorder="1" applyAlignment="1">
      <alignment horizontal="center"/>
    </xf>
    <xf numFmtId="165" fontId="16" fillId="0" borderId="0" xfId="0" applyNumberFormat="1" applyFont="1" applyFill="1"/>
    <xf numFmtId="165" fontId="7" fillId="0" borderId="1" xfId="2" applyNumberFormat="1" applyFont="1" applyFill="1" applyBorder="1" applyAlignment="1" applyProtection="1">
      <alignment vertical="center"/>
    </xf>
    <xf numFmtId="165" fontId="7" fillId="3" borderId="1" xfId="2" applyNumberFormat="1" applyFont="1" applyFill="1" applyBorder="1" applyAlignment="1" applyProtection="1">
      <alignment vertical="center"/>
    </xf>
    <xf numFmtId="165" fontId="29" fillId="0" borderId="28" xfId="2" applyNumberFormat="1" applyFont="1" applyFill="1" applyBorder="1" applyAlignment="1" applyProtection="1"/>
    <xf numFmtId="165" fontId="29" fillId="0" borderId="49" xfId="2" applyNumberFormat="1" applyFont="1" applyFill="1" applyBorder="1" applyAlignment="1" applyProtection="1"/>
    <xf numFmtId="165" fontId="29" fillId="0" borderId="0" xfId="2" applyNumberFormat="1" applyFont="1" applyFill="1" applyBorder="1" applyAlignment="1" applyProtection="1"/>
    <xf numFmtId="165" fontId="6" fillId="19" borderId="1" xfId="2" applyNumberFormat="1" applyFont="1" applyFill="1" applyBorder="1" applyAlignment="1" applyProtection="1"/>
    <xf numFmtId="165" fontId="6" fillId="20" borderId="1" xfId="2" applyNumberFormat="1" applyFont="1" applyFill="1" applyBorder="1" applyAlignment="1" applyProtection="1"/>
    <xf numFmtId="165" fontId="6" fillId="0" borderId="0" xfId="2" applyNumberFormat="1" applyFont="1" applyFill="1" applyBorder="1" applyAlignment="1" applyProtection="1">
      <alignment horizontal="center"/>
    </xf>
    <xf numFmtId="0" fontId="5" fillId="0" borderId="1" xfId="4" applyFont="1" applyBorder="1"/>
    <xf numFmtId="0" fontId="63" fillId="0" borderId="0" xfId="0" applyFont="1"/>
    <xf numFmtId="165" fontId="64" fillId="16" borderId="1" xfId="1" applyNumberFormat="1" applyFont="1" applyFill="1" applyBorder="1" applyAlignment="1" applyProtection="1">
      <alignment horizontal="right" wrapText="1" indent="2"/>
    </xf>
    <xf numFmtId="165" fontId="64" fillId="15" borderId="1" xfId="1" applyNumberFormat="1" applyFont="1" applyFill="1" applyBorder="1" applyAlignment="1" applyProtection="1">
      <alignment horizontal="right" wrapText="1" indent="2"/>
    </xf>
    <xf numFmtId="165" fontId="64" fillId="7" borderId="1" xfId="1" applyNumberFormat="1" applyFont="1" applyFill="1" applyBorder="1" applyAlignment="1" applyProtection="1">
      <alignment horizontal="right"/>
    </xf>
    <xf numFmtId="165" fontId="62" fillId="33" borderId="1" xfId="8" applyNumberFormat="1" applyFont="1" applyFill="1" applyBorder="1" applyAlignment="1" applyProtection="1">
      <alignment horizontal="right"/>
    </xf>
    <xf numFmtId="0" fontId="65" fillId="0" borderId="59" xfId="0" applyFont="1" applyBorder="1" applyAlignment="1">
      <alignment vertical="center" wrapText="1"/>
    </xf>
    <xf numFmtId="0" fontId="66" fillId="0" borderId="60" xfId="0" applyFont="1" applyBorder="1" applyAlignment="1">
      <alignment horizontal="center" vertical="center" wrapText="1"/>
    </xf>
    <xf numFmtId="0" fontId="65" fillId="0" borderId="61" xfId="0" applyFont="1" applyBorder="1" applyAlignment="1">
      <alignment vertical="center" wrapText="1"/>
    </xf>
    <xf numFmtId="0" fontId="65" fillId="0" borderId="59" xfId="0" applyFont="1" applyBorder="1" applyAlignment="1">
      <alignment horizontal="center" vertical="center" wrapText="1"/>
    </xf>
    <xf numFmtId="0" fontId="66" fillId="0" borderId="61" xfId="0" applyFont="1" applyBorder="1" applyAlignment="1">
      <alignment vertical="center" wrapText="1"/>
    </xf>
    <xf numFmtId="0" fontId="66" fillId="0" borderId="59" xfId="0" applyFont="1" applyBorder="1" applyAlignment="1">
      <alignment horizontal="center" vertical="center" wrapText="1"/>
    </xf>
    <xf numFmtId="0" fontId="66" fillId="0" borderId="0" xfId="0" applyFont="1" applyAlignment="1">
      <alignment horizontal="justify" vertical="center"/>
    </xf>
    <xf numFmtId="3" fontId="65" fillId="0" borderId="59" xfId="0" applyNumberFormat="1" applyFont="1" applyBorder="1" applyAlignment="1">
      <alignment horizontal="center" vertical="center" wrapText="1"/>
    </xf>
    <xf numFmtId="3" fontId="66" fillId="0" borderId="59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165" fontId="6" fillId="2" borderId="1" xfId="1" applyNumberFormat="1" applyFont="1" applyFill="1" applyBorder="1" applyAlignment="1" applyProtection="1">
      <alignment horizontal="center"/>
    </xf>
    <xf numFmtId="0" fontId="5" fillId="7" borderId="0" xfId="0" applyFont="1" applyFill="1" applyBorder="1" applyAlignment="1">
      <alignment horizontal="center" vertical="center" wrapText="1"/>
    </xf>
    <xf numFmtId="0" fontId="5" fillId="7" borderId="21" xfId="0" applyFont="1" applyFill="1" applyBorder="1" applyAlignment="1">
      <alignment horizontal="center"/>
    </xf>
    <xf numFmtId="0" fontId="5" fillId="2" borderId="0" xfId="0" applyFont="1" applyFill="1" applyBorder="1" applyAlignment="1"/>
    <xf numFmtId="165" fontId="6" fillId="5" borderId="0" xfId="1" applyNumberFormat="1" applyFont="1" applyFill="1" applyBorder="1" applyAlignment="1" applyProtection="1"/>
    <xf numFmtId="3" fontId="5" fillId="7" borderId="0" xfId="0" applyNumberFormat="1" applyFont="1" applyFill="1" applyBorder="1" applyAlignment="1">
      <alignment horizontal="center" vertical="center" wrapText="1"/>
    </xf>
    <xf numFmtId="3" fontId="5" fillId="7" borderId="1" xfId="0" applyNumberFormat="1" applyFont="1" applyFill="1" applyBorder="1" applyAlignment="1">
      <alignment horizontal="center" vertical="center" wrapText="1"/>
    </xf>
    <xf numFmtId="3" fontId="7" fillId="7" borderId="1" xfId="1" applyNumberFormat="1" applyFont="1" applyFill="1" applyBorder="1" applyAlignment="1" applyProtection="1">
      <alignment horizontal="right"/>
    </xf>
    <xf numFmtId="3" fontId="6" fillId="7" borderId="1" xfId="0" applyNumberFormat="1" applyFont="1" applyFill="1" applyBorder="1"/>
    <xf numFmtId="3" fontId="7" fillId="7" borderId="1" xfId="1" applyNumberFormat="1" applyFont="1" applyFill="1" applyBorder="1" applyAlignment="1" applyProtection="1">
      <alignment horizontal="right" wrapText="1"/>
    </xf>
    <xf numFmtId="3" fontId="21" fillId="6" borderId="1" xfId="1" applyNumberFormat="1" applyFont="1" applyFill="1" applyBorder="1" applyAlignment="1" applyProtection="1">
      <alignment horizontal="right"/>
    </xf>
    <xf numFmtId="3" fontId="21" fillId="6" borderId="1" xfId="1" applyNumberFormat="1" applyFont="1" applyFill="1" applyBorder="1" applyAlignment="1" applyProtection="1">
      <alignment horizontal="right" wrapText="1"/>
    </xf>
    <xf numFmtId="3" fontId="24" fillId="7" borderId="1" xfId="1" applyNumberFormat="1" applyFont="1" applyFill="1" applyBorder="1" applyAlignment="1" applyProtection="1">
      <alignment horizontal="right" vertical="center" wrapText="1"/>
    </xf>
    <xf numFmtId="3" fontId="7" fillId="7" borderId="1" xfId="1" applyNumberFormat="1" applyFont="1" applyFill="1" applyBorder="1" applyAlignment="1" applyProtection="1">
      <alignment horizontal="right" vertical="top" wrapText="1"/>
    </xf>
    <xf numFmtId="3" fontId="6" fillId="7" borderId="1" xfId="1" applyNumberFormat="1" applyFont="1" applyFill="1" applyBorder="1" applyAlignment="1" applyProtection="1"/>
    <xf numFmtId="3" fontId="36" fillId="14" borderId="1" xfId="0" applyNumberFormat="1" applyFont="1" applyFill="1" applyBorder="1"/>
    <xf numFmtId="0" fontId="0" fillId="0" borderId="44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165" fontId="6" fillId="2" borderId="1" xfId="1" applyNumberFormat="1" applyFont="1" applyFill="1" applyBorder="1" applyAlignment="1" applyProtection="1">
      <alignment horizontal="center"/>
    </xf>
    <xf numFmtId="0" fontId="15" fillId="7" borderId="1" xfId="0" applyFont="1" applyFill="1" applyBorder="1" applyAlignment="1">
      <alignment horizontal="left"/>
    </xf>
    <xf numFmtId="166" fontId="5" fillId="7" borderId="4" xfId="0" applyNumberFormat="1" applyFont="1" applyFill="1" applyBorder="1" applyAlignment="1">
      <alignment horizontal="center" vertical="center" wrapText="1"/>
    </xf>
    <xf numFmtId="166" fontId="9" fillId="7" borderId="1" xfId="0" applyNumberFormat="1" applyFont="1" applyFill="1" applyBorder="1" applyAlignment="1">
      <alignment horizontal="center" vertical="center" wrapText="1"/>
    </xf>
    <xf numFmtId="166" fontId="22" fillId="7" borderId="1" xfId="0" applyNumberFormat="1" applyFont="1" applyFill="1" applyBorder="1" applyAlignment="1">
      <alignment horizontal="center" vertical="center" wrapText="1"/>
    </xf>
    <xf numFmtId="166" fontId="5" fillId="7" borderId="4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0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1" fillId="14" borderId="1" xfId="0" applyFont="1" applyFill="1" applyBorder="1" applyAlignment="1">
      <alignment horizontal="center" textRotation="45"/>
    </xf>
    <xf numFmtId="0" fontId="23" fillId="6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3" fontId="6" fillId="4" borderId="1" xfId="0" applyNumberFormat="1" applyFont="1" applyFill="1" applyBorder="1" applyAlignment="1">
      <alignment horizontal="center"/>
    </xf>
    <xf numFmtId="3" fontId="6" fillId="13" borderId="1" xfId="0" applyNumberFormat="1" applyFont="1" applyFill="1" applyBorder="1" applyAlignment="1">
      <alignment horizontal="center"/>
    </xf>
    <xf numFmtId="0" fontId="13" fillId="12" borderId="1" xfId="0" applyFont="1" applyFill="1" applyBorder="1" applyAlignment="1">
      <alignment horizontal="center"/>
    </xf>
    <xf numFmtId="0" fontId="19" fillId="6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166" fontId="26" fillId="7" borderId="1" xfId="0" applyNumberFormat="1" applyFont="1" applyFill="1" applyBorder="1" applyAlignment="1" applyProtection="1">
      <alignment horizontal="center" vertical="center" wrapText="1"/>
    </xf>
    <xf numFmtId="0" fontId="26" fillId="14" borderId="1" xfId="0" applyFont="1" applyFill="1" applyBorder="1" applyAlignment="1">
      <alignment horizontal="center" textRotation="45"/>
    </xf>
    <xf numFmtId="166" fontId="23" fillId="6" borderId="1" xfId="0" applyNumberFormat="1" applyFont="1" applyFill="1" applyBorder="1" applyAlignment="1">
      <alignment horizontal="center" vertical="center" wrapText="1"/>
    </xf>
    <xf numFmtId="166" fontId="5" fillId="7" borderId="1" xfId="0" applyNumberFormat="1" applyFont="1" applyFill="1" applyBorder="1" applyAlignment="1" applyProtection="1">
      <alignment horizontal="center" vertical="center" wrapText="1"/>
    </xf>
    <xf numFmtId="166" fontId="9" fillId="7" borderId="1" xfId="0" applyNumberFormat="1" applyFont="1" applyFill="1" applyBorder="1" applyAlignment="1" applyProtection="1">
      <alignment horizontal="center" vertical="center" wrapText="1"/>
    </xf>
    <xf numFmtId="166" fontId="5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4" borderId="1" xfId="4" applyFont="1" applyFill="1" applyBorder="1" applyAlignment="1">
      <alignment horizontal="center" textRotation="45"/>
    </xf>
    <xf numFmtId="0" fontId="5" fillId="7" borderId="1" xfId="4" applyFont="1" applyFill="1" applyBorder="1" applyAlignment="1">
      <alignment horizontal="center"/>
    </xf>
    <xf numFmtId="0" fontId="6" fillId="14" borderId="1" xfId="0" applyFont="1" applyFill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6" fillId="0" borderId="1" xfId="0" applyFont="1" applyFill="1" applyBorder="1" applyAlignment="1">
      <alignment horizontal="center" textRotation="255"/>
    </xf>
    <xf numFmtId="165" fontId="6" fillId="24" borderId="1" xfId="2" applyNumberFormat="1" applyFont="1" applyFill="1" applyBorder="1" applyAlignment="1" applyProtection="1">
      <alignment horizontal="center" vertical="center" wrapText="1"/>
    </xf>
    <xf numFmtId="165" fontId="6" fillId="24" borderId="1" xfId="2" applyNumberFormat="1" applyFont="1" applyFill="1" applyBorder="1" applyAlignment="1" applyProtection="1">
      <alignment horizontal="center" wrapText="1"/>
    </xf>
    <xf numFmtId="165" fontId="7" fillId="0" borderId="28" xfId="2" applyNumberFormat="1" applyFont="1" applyFill="1" applyBorder="1" applyAlignment="1" applyProtection="1">
      <alignment horizontal="left"/>
    </xf>
    <xf numFmtId="165" fontId="7" fillId="0" borderId="29" xfId="2" applyNumberFormat="1" applyFont="1" applyFill="1" applyBorder="1" applyAlignment="1" applyProtection="1">
      <alignment horizontal="left"/>
    </xf>
    <xf numFmtId="165" fontId="7" fillId="0" borderId="4" xfId="2" applyNumberFormat="1" applyFont="1" applyFill="1" applyBorder="1" applyAlignment="1" applyProtection="1">
      <alignment horizontal="left"/>
    </xf>
    <xf numFmtId="165" fontId="6" fillId="14" borderId="1" xfId="2" applyNumberFormat="1" applyFont="1" applyFill="1" applyBorder="1" applyAlignment="1" applyProtection="1">
      <alignment horizontal="center"/>
    </xf>
    <xf numFmtId="165" fontId="6" fillId="0" borderId="0" xfId="2" applyNumberFormat="1" applyFont="1" applyFill="1" applyBorder="1" applyAlignment="1" applyProtection="1">
      <alignment horizontal="center"/>
    </xf>
    <xf numFmtId="165" fontId="6" fillId="0" borderId="1" xfId="2" applyNumberFormat="1" applyFont="1" applyFill="1" applyBorder="1" applyAlignment="1" applyProtection="1">
      <alignment horizontal="center"/>
    </xf>
    <xf numFmtId="0" fontId="9" fillId="7" borderId="50" xfId="0" applyFont="1" applyFill="1" applyBorder="1" applyAlignment="1">
      <alignment vertical="center"/>
    </xf>
    <xf numFmtId="0" fontId="50" fillId="0" borderId="51" xfId="0" applyFont="1" applyBorder="1" applyAlignment="1">
      <alignment vertical="center"/>
    </xf>
    <xf numFmtId="0" fontId="50" fillId="0" borderId="52" xfId="0" applyFont="1" applyBorder="1" applyAlignment="1">
      <alignment vertical="center"/>
    </xf>
    <xf numFmtId="165" fontId="6" fillId="5" borderId="28" xfId="1" applyNumberFormat="1" applyFont="1" applyFill="1" applyBorder="1" applyAlignment="1" applyProtection="1">
      <alignment horizontal="center"/>
    </xf>
    <xf numFmtId="0" fontId="6" fillId="14" borderId="1" xfId="0" applyFont="1" applyFill="1" applyBorder="1" applyAlignment="1">
      <alignment horizontal="center" textRotation="255"/>
    </xf>
    <xf numFmtId="167" fontId="6" fillId="7" borderId="1" xfId="2" applyNumberFormat="1" applyFont="1" applyFill="1" applyBorder="1" applyAlignment="1" applyProtection="1">
      <alignment horizontal="center"/>
    </xf>
    <xf numFmtId="0" fontId="6" fillId="5" borderId="1" xfId="0" applyFont="1" applyFill="1" applyBorder="1" applyAlignment="1">
      <alignment horizontal="center"/>
    </xf>
    <xf numFmtId="166" fontId="5" fillId="2" borderId="2" xfId="0" applyNumberFormat="1" applyFont="1" applyFill="1" applyBorder="1" applyAlignment="1" applyProtection="1">
      <alignment horizontal="center" vertical="center" wrapText="1"/>
    </xf>
    <xf numFmtId="166" fontId="5" fillId="2" borderId="4" xfId="0" applyNumberFormat="1" applyFont="1" applyFill="1" applyBorder="1" applyAlignment="1" applyProtection="1">
      <alignment horizontal="center" vertical="center" wrapText="1"/>
    </xf>
    <xf numFmtId="0" fontId="13" fillId="0" borderId="27" xfId="5" applyFont="1" applyFill="1" applyBorder="1" applyAlignment="1" applyProtection="1">
      <alignment horizontal="left" vertical="center" indent="1"/>
    </xf>
    <xf numFmtId="0" fontId="5" fillId="0" borderId="1" xfId="0" applyFont="1" applyBorder="1" applyAlignment="1">
      <alignment horizontal="center"/>
    </xf>
    <xf numFmtId="0" fontId="5" fillId="18" borderId="1" xfId="0" applyFont="1" applyFill="1" applyBorder="1" applyAlignment="1">
      <alignment horizontal="center"/>
    </xf>
    <xf numFmtId="0" fontId="49" fillId="0" borderId="0" xfId="0" applyFont="1" applyBorder="1" applyAlignment="1">
      <alignment horizontal="center" vertical="center"/>
    </xf>
    <xf numFmtId="0" fontId="50" fillId="0" borderId="0" xfId="0" applyFont="1" applyBorder="1" applyAlignment="1">
      <alignment horizontal="center" vertical="center"/>
    </xf>
    <xf numFmtId="0" fontId="7" fillId="0" borderId="31" xfId="3" applyFont="1" applyFill="1" applyBorder="1" applyAlignment="1">
      <alignment horizontal="center"/>
    </xf>
    <xf numFmtId="0" fontId="50" fillId="0" borderId="31" xfId="3" applyFont="1" applyBorder="1" applyAlignment="1">
      <alignment horizontal="center"/>
    </xf>
    <xf numFmtId="0" fontId="50" fillId="0" borderId="0" xfId="0" applyFont="1" applyBorder="1" applyAlignment="1">
      <alignment horizontal="center"/>
    </xf>
    <xf numFmtId="0" fontId="50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65" fillId="0" borderId="62" xfId="0" applyFont="1" applyBorder="1" applyAlignment="1">
      <alignment vertical="center" wrapText="1"/>
    </xf>
    <xf numFmtId="0" fontId="65" fillId="0" borderId="61" xfId="0" applyFont="1" applyBorder="1" applyAlignment="1">
      <alignment vertical="center" wrapText="1"/>
    </xf>
    <xf numFmtId="0" fontId="65" fillId="0" borderId="62" xfId="0" applyFont="1" applyBorder="1" applyAlignment="1">
      <alignment horizontal="center" vertical="center" wrapText="1"/>
    </xf>
    <xf numFmtId="0" fontId="65" fillId="0" borderId="61" xfId="0" applyFont="1" applyBorder="1" applyAlignment="1">
      <alignment horizontal="center" vertical="center" wrapText="1"/>
    </xf>
    <xf numFmtId="3" fontId="65" fillId="0" borderId="62" xfId="0" applyNumberFormat="1" applyFont="1" applyBorder="1" applyAlignment="1">
      <alignment horizontal="center" vertical="center" wrapText="1"/>
    </xf>
    <xf numFmtId="3" fontId="65" fillId="0" borderId="61" xfId="0" applyNumberFormat="1" applyFont="1" applyBorder="1" applyAlignment="1">
      <alignment horizontal="center" vertical="center" wrapText="1"/>
    </xf>
    <xf numFmtId="0" fontId="14" fillId="14" borderId="1" xfId="0" applyFont="1" applyFill="1" applyBorder="1" applyAlignment="1">
      <alignment horizontal="center" textRotation="255"/>
    </xf>
    <xf numFmtId="167" fontId="5" fillId="7" borderId="1" xfId="2" applyNumberFormat="1" applyFont="1" applyFill="1" applyBorder="1" applyAlignment="1" applyProtection="1">
      <alignment horizontal="center"/>
    </xf>
  </cellXfs>
  <cellStyles count="9">
    <cellStyle name="40% - 3. jelölőszín" xfId="8" builtinId="39"/>
    <cellStyle name="Bevitel" xfId="6" builtinId="20"/>
    <cellStyle name="Ezres" xfId="1" builtinId="3"/>
    <cellStyle name="Ezres 2" xfId="2"/>
    <cellStyle name="Normál" xfId="0" builtinId="0"/>
    <cellStyle name="Normál 2" xfId="3"/>
    <cellStyle name="Normál_Pénzátad." xfId="4"/>
    <cellStyle name="Normál_SEGEDLETEK" xfId="5"/>
    <cellStyle name="Rossz" xfId="7" builtinId="2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0000"/>
      <rgbColor rgb="00008000"/>
      <rgbColor rgb="00000080"/>
      <rgbColor rgb="0077933C"/>
      <rgbColor rgb="00800080"/>
      <rgbColor rgb="00008080"/>
      <rgbColor rgb="00C0C0C0"/>
      <rgbColor rgb="00948A54"/>
      <rgbColor rgb="009999FF"/>
      <rgbColor rgb="00993366"/>
      <rgbColor rgb="00FFFFCC"/>
      <rgbColor rgb="00EBF1DE"/>
      <rgbColor rgb="00660066"/>
      <rgbColor rgb="00FF6666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2F2F2"/>
      <rgbColor rgb="00CCFFCC"/>
      <rgbColor rgb="00FFFF99"/>
      <rgbColor rgb="00DDD9C3"/>
      <rgbColor rgb="00D7E4BD"/>
      <rgbColor rgb="00E3E3E3"/>
      <rgbColor rgb="00FCD5B5"/>
      <rgbColor rgb="003366FF"/>
      <rgbColor rgb="0033CCCC"/>
      <rgbColor rgb="0092D050"/>
      <rgbColor rgb="00FFCC00"/>
      <rgbColor rgb="00FFC0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.&#233;vi%20rendelet/mell&#233;klete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tvetési mérleg"/>
      <sheetName val="Műk-felh.mérleg"/>
      <sheetName val="Bevétel össz."/>
      <sheetName val="Kiadás ktgvszervenként"/>
      <sheetName val="Állami"/>
      <sheetName val="Ber.-felú."/>
      <sheetName val="Pénze.átadás"/>
      <sheetName val="Szoc.jutt."/>
      <sheetName val="Önkormányzat"/>
      <sheetName val="Óvoda"/>
      <sheetName val="Áth.köt."/>
      <sheetName val="Ei. felh.terv"/>
      <sheetName val="Élelm."/>
      <sheetName val="Címrend"/>
      <sheetName val="Létszám"/>
      <sheetName val="gördülő"/>
      <sheetName val="Stab.Tv."/>
      <sheetName val="KÖH"/>
      <sheetName val="Könyvtá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N32"/>
  <sheetViews>
    <sheetView zoomScale="66" zoomScaleNormal="66" workbookViewId="0">
      <selection activeCell="N4" sqref="N4"/>
    </sheetView>
  </sheetViews>
  <sheetFormatPr defaultColWidth="8.5703125" defaultRowHeight="12.75"/>
  <cols>
    <col min="2" max="2" width="58.28515625" customWidth="1"/>
    <col min="3" max="5" width="0" hidden="1" customWidth="1"/>
    <col min="6" max="7" width="34.5703125" customWidth="1"/>
    <col min="9" max="9" width="58.28515625" customWidth="1"/>
    <col min="10" max="12" width="0" hidden="1" customWidth="1"/>
    <col min="13" max="14" width="34.5703125" customWidth="1"/>
  </cols>
  <sheetData>
    <row r="1" spans="1:14">
      <c r="A1" s="786"/>
      <c r="B1" s="786"/>
      <c r="C1" s="786"/>
      <c r="D1" s="786"/>
      <c r="E1" s="786"/>
      <c r="F1" s="786"/>
      <c r="G1" s="786"/>
      <c r="H1" s="786"/>
      <c r="I1" s="786"/>
      <c r="J1" s="786"/>
      <c r="K1" s="786"/>
      <c r="L1" s="786"/>
      <c r="M1" s="786"/>
      <c r="N1" s="673"/>
    </row>
    <row r="2" spans="1:14" ht="24.95" customHeight="1">
      <c r="A2" s="787"/>
      <c r="B2" s="788" t="s">
        <v>0</v>
      </c>
      <c r="C2" s="789" t="s">
        <v>1</v>
      </c>
      <c r="D2" s="789"/>
      <c r="E2" s="789"/>
      <c r="F2" s="2" t="s">
        <v>664</v>
      </c>
      <c r="G2" s="2" t="s">
        <v>675</v>
      </c>
      <c r="H2" s="790"/>
      <c r="I2" s="788" t="s">
        <v>3</v>
      </c>
      <c r="J2" s="792" t="s">
        <v>1</v>
      </c>
      <c r="K2" s="792"/>
      <c r="L2" s="792"/>
      <c r="M2" s="2" t="s">
        <v>624</v>
      </c>
      <c r="N2" s="2" t="s">
        <v>669</v>
      </c>
    </row>
    <row r="3" spans="1:14" ht="24.95" customHeight="1">
      <c r="A3" s="787"/>
      <c r="B3" s="788"/>
      <c r="C3" s="3" t="s">
        <v>4</v>
      </c>
      <c r="D3" s="3" t="s">
        <v>5</v>
      </c>
      <c r="E3" s="3" t="s">
        <v>6</v>
      </c>
      <c r="F3" s="4" t="s">
        <v>7</v>
      </c>
      <c r="G3" s="4" t="s">
        <v>676</v>
      </c>
      <c r="H3" s="791"/>
      <c r="I3" s="788"/>
      <c r="J3" s="3" t="s">
        <v>4</v>
      </c>
      <c r="K3" s="3" t="s">
        <v>8</v>
      </c>
      <c r="L3" s="3" t="s">
        <v>6</v>
      </c>
      <c r="M3" s="4" t="s">
        <v>7</v>
      </c>
      <c r="N3" s="4" t="s">
        <v>676</v>
      </c>
    </row>
    <row r="4" spans="1:14" ht="24.95" customHeight="1">
      <c r="A4" s="5" t="s">
        <v>9</v>
      </c>
      <c r="B4" s="6" t="s">
        <v>10</v>
      </c>
      <c r="C4" s="7" t="e">
        <f>SUM('Bevétel össz.'!C10)</f>
        <v>#REF!</v>
      </c>
      <c r="D4" s="7" t="e">
        <f>SUM('Bevétel össz.'!D10)</f>
        <v>#REF!</v>
      </c>
      <c r="E4" s="7" t="e">
        <f>SUM('Bevétel össz.'!E10)</f>
        <v>#REF!</v>
      </c>
      <c r="F4" s="8">
        <f>'Bevétel össz.'!F10</f>
        <v>278348536</v>
      </c>
      <c r="G4" s="8">
        <f>'Bevétel össz.'!N10</f>
        <v>298388054</v>
      </c>
      <c r="H4" s="9" t="s">
        <v>11</v>
      </c>
      <c r="I4" s="10" t="s">
        <v>12</v>
      </c>
      <c r="J4" s="11">
        <f>SUM('Kiadás ktgvszervenként'!T6)</f>
        <v>0</v>
      </c>
      <c r="K4" s="11">
        <f>SUM('Kiadás ktgvszervenként'!U6)</f>
        <v>0</v>
      </c>
      <c r="L4" s="11">
        <f>SUM('Kiadás ktgvszervenként'!V6)</f>
        <v>0</v>
      </c>
      <c r="M4" s="12">
        <f>SUM('Kiadás ktgvszervenként'!X6)</f>
        <v>306230838</v>
      </c>
      <c r="N4" s="12">
        <f>SUM('Kiadás ktgvszervenként'!AQ6)</f>
        <v>306330838</v>
      </c>
    </row>
    <row r="5" spans="1:14" ht="24.95" customHeight="1">
      <c r="A5" s="5" t="s">
        <v>13</v>
      </c>
      <c r="B5" s="6" t="s">
        <v>14</v>
      </c>
      <c r="C5" s="13" t="e">
        <f>SUM('Bevétel össz.'!C15)</f>
        <v>#REF!</v>
      </c>
      <c r="D5" s="13" t="e">
        <f>SUM('Bevétel össz.'!D15)</f>
        <v>#REF!</v>
      </c>
      <c r="E5" s="13" t="e">
        <f>SUM('Bevétel össz.'!E15)</f>
        <v>#REF!</v>
      </c>
      <c r="F5" s="8">
        <f>'Bevétel össz.'!F15</f>
        <v>46161219</v>
      </c>
      <c r="G5" s="8">
        <f>'Bevétel össz.'!N15</f>
        <v>46926140</v>
      </c>
      <c r="H5" s="9" t="s">
        <v>15</v>
      </c>
      <c r="I5" s="10" t="s">
        <v>16</v>
      </c>
      <c r="J5" s="11" t="e">
        <f>SUM('Kiadás ktgvszervenként'!T7)</f>
        <v>#REF!</v>
      </c>
      <c r="K5" s="11" t="e">
        <f>SUM('Kiadás ktgvszervenként'!U7)</f>
        <v>#REF!</v>
      </c>
      <c r="L5" s="11" t="e">
        <f>SUM('Kiadás ktgvszervenként'!V7)</f>
        <v>#REF!</v>
      </c>
      <c r="M5" s="12">
        <f>SUM('Kiadás ktgvszervenként'!X7)</f>
        <v>49814510</v>
      </c>
      <c r="N5" s="12">
        <f>SUM('Kiadás ktgvszervenként'!AQ7)</f>
        <v>49829510</v>
      </c>
    </row>
    <row r="6" spans="1:14" ht="24.95" customHeight="1">
      <c r="A6" s="14" t="s">
        <v>17</v>
      </c>
      <c r="B6" s="10" t="s">
        <v>18</v>
      </c>
      <c r="C6" s="15" t="e">
        <f>SUM(C4:C5)</f>
        <v>#REF!</v>
      </c>
      <c r="D6" s="9" t="e">
        <f>SUM(D4:D5)</f>
        <v>#REF!</v>
      </c>
      <c r="E6" s="15" t="e">
        <f>SUM(E4:E5)</f>
        <v>#REF!</v>
      </c>
      <c r="F6" s="8">
        <f>SUM('Bevétel össz.'!F16)</f>
        <v>324509755</v>
      </c>
      <c r="G6" s="8">
        <f>SUM('Bevétel össz.'!N16)</f>
        <v>345314194</v>
      </c>
      <c r="H6" s="9" t="s">
        <v>19</v>
      </c>
      <c r="I6" s="10" t="s">
        <v>20</v>
      </c>
      <c r="J6" s="11" t="e">
        <f>SUM('Kiadás ktgvszervenként'!T8)</f>
        <v>#REF!</v>
      </c>
      <c r="K6" s="11" t="e">
        <f>SUM('Kiadás ktgvszervenként'!U8)</f>
        <v>#REF!</v>
      </c>
      <c r="L6" s="11" t="e">
        <f>SUM('Kiadás ktgvszervenként'!V8)</f>
        <v>#REF!</v>
      </c>
      <c r="M6" s="12">
        <f>SUM('Kiadás ktgvszervenként'!X8)</f>
        <v>284459962</v>
      </c>
      <c r="N6" s="12">
        <f>SUM('Kiadás ktgvszervenként'!AQ8)</f>
        <v>385249462</v>
      </c>
    </row>
    <row r="7" spans="1:14" ht="24.95" customHeight="1">
      <c r="A7" s="5" t="s">
        <v>21</v>
      </c>
      <c r="B7" s="6" t="s">
        <v>22</v>
      </c>
      <c r="C7" s="13" t="e">
        <f>SUM('Bevétel össz.'!C18)</f>
        <v>#REF!</v>
      </c>
      <c r="D7" s="13" t="e">
        <f>SUM('Bevétel össz.'!D18)</f>
        <v>#REF!</v>
      </c>
      <c r="E7" s="13" t="e">
        <f>SUM('Bevétel össz.'!E18)</f>
        <v>#REF!</v>
      </c>
      <c r="F7" s="8">
        <f>SUM('Bevétel össz.'!F18)</f>
        <v>0</v>
      </c>
      <c r="G7" s="8">
        <f>SUM('Bevétel össz.'!N18)</f>
        <v>0</v>
      </c>
      <c r="H7" s="9" t="s">
        <v>23</v>
      </c>
      <c r="I7" s="10" t="s">
        <v>24</v>
      </c>
      <c r="J7" s="11" t="e">
        <f>SUM('Kiadás ktgvszervenként'!T9)</f>
        <v>#REF!</v>
      </c>
      <c r="K7" s="11" t="e">
        <f>SUM('Kiadás ktgvszervenként'!U9)</f>
        <v>#REF!</v>
      </c>
      <c r="L7" s="11" t="e">
        <f>SUM('Kiadás ktgvszervenként'!V9)</f>
        <v>#REF!</v>
      </c>
      <c r="M7" s="12">
        <f>SUM('Kiadás ktgvszervenként'!X9)</f>
        <v>10175000</v>
      </c>
      <c r="N7" s="12">
        <f>SUM('Kiadás ktgvszervenként'!AQ9)</f>
        <v>10175000</v>
      </c>
    </row>
    <row r="8" spans="1:14" ht="24.95" customHeight="1">
      <c r="A8" s="16" t="s">
        <v>25</v>
      </c>
      <c r="B8" s="6" t="s">
        <v>26</v>
      </c>
      <c r="C8" s="13" t="e">
        <f>SUM('Bevétel össz.'!C22)</f>
        <v>#REF!</v>
      </c>
      <c r="D8" s="13" t="e">
        <f>SUM('Bevétel össz.'!D22)</f>
        <v>#REF!</v>
      </c>
      <c r="E8" s="13" t="e">
        <f>SUM('Bevétel össz.'!E22)</f>
        <v>#REF!</v>
      </c>
      <c r="F8" s="8">
        <f>SUM('Bevétel össz.'!F22)</f>
        <v>0</v>
      </c>
      <c r="G8" s="8">
        <f>SUM('Bevétel össz.'!N22)</f>
        <v>0</v>
      </c>
      <c r="H8" s="17" t="s">
        <v>27</v>
      </c>
      <c r="I8" s="18" t="s">
        <v>28</v>
      </c>
      <c r="J8" s="19" t="e">
        <f>SUM('Kiadás ktgvszervenként'!T10)</f>
        <v>#REF!</v>
      </c>
      <c r="K8" s="20" t="e">
        <f>SUM('Kiadás ktgvszervenként'!U10)</f>
        <v>#REF!</v>
      </c>
      <c r="L8" s="19" t="e">
        <f>SUM('Kiadás ktgvszervenként'!V10)</f>
        <v>#REF!</v>
      </c>
      <c r="M8" s="21">
        <f>SUM('Kiadás ktgvszervenként'!X10)</f>
        <v>24762804</v>
      </c>
      <c r="N8" s="21">
        <f>SUM('Kiadás ktgvszervenként'!AQ10)</f>
        <v>24762804</v>
      </c>
    </row>
    <row r="9" spans="1:14" ht="24.95" customHeight="1">
      <c r="A9" s="22" t="s">
        <v>29</v>
      </c>
      <c r="B9" s="10" t="s">
        <v>30</v>
      </c>
      <c r="C9" s="9" t="e">
        <f>SUM(C7:C8)</f>
        <v>#REF!</v>
      </c>
      <c r="D9" s="9" t="e">
        <f>SUM(D7:D8)</f>
        <v>#REF!</v>
      </c>
      <c r="E9" s="15" t="e">
        <f>SUM(E7:E8)</f>
        <v>#REF!</v>
      </c>
      <c r="F9" s="12">
        <f>SUM(F7:F8)</f>
        <v>0</v>
      </c>
      <c r="G9" s="12">
        <f>SUM(G7:G8)</f>
        <v>0</v>
      </c>
      <c r="H9" s="23" t="s">
        <v>31</v>
      </c>
      <c r="I9" s="18" t="s">
        <v>32</v>
      </c>
      <c r="J9" s="19" t="e">
        <f>SUM('Kiadás ktgvszervenként'!T11)</f>
        <v>#REF!</v>
      </c>
      <c r="K9" s="20" t="e">
        <f>SUM('Kiadás ktgvszervenként'!U11)</f>
        <v>#REF!</v>
      </c>
      <c r="L9" s="19" t="e">
        <f>SUM('Kiadás ktgvszervenként'!V11)</f>
        <v>#REF!</v>
      </c>
      <c r="M9" s="21">
        <f>SUM('Kiadás ktgvszervenként'!X11)</f>
        <v>74376837</v>
      </c>
      <c r="N9" s="21">
        <f>SUM('Kiadás ktgvszervenként'!AQ11)</f>
        <v>77007668</v>
      </c>
    </row>
    <row r="10" spans="1:14" ht="24.95" customHeight="1">
      <c r="A10" s="24" t="s">
        <v>33</v>
      </c>
      <c r="B10" s="25" t="s">
        <v>34</v>
      </c>
      <c r="C10" s="13" t="e">
        <f>SUM('Bevétel össz.'!C24)</f>
        <v>#REF!</v>
      </c>
      <c r="D10" s="13" t="e">
        <f>SUM('Bevétel össz.'!D24)</f>
        <v>#REF!</v>
      </c>
      <c r="E10" s="13" t="e">
        <f>SUM('Bevétel össz.'!E24)</f>
        <v>#REF!</v>
      </c>
      <c r="F10" s="8">
        <f>SUM('Bevétel össz.'!F24)</f>
        <v>0</v>
      </c>
      <c r="G10" s="8">
        <f>SUM('Bevétel össz.'!N24)</f>
        <v>0</v>
      </c>
      <c r="H10" s="23" t="s">
        <v>35</v>
      </c>
      <c r="I10" s="18" t="s">
        <v>36</v>
      </c>
      <c r="J10" s="19" t="e">
        <f>SUM('Kiadás ktgvszervenként'!T12)</f>
        <v>#REF!</v>
      </c>
      <c r="K10" s="20" t="e">
        <f>SUM('Kiadás ktgvszervenként'!U12)</f>
        <v>#REF!</v>
      </c>
      <c r="L10" s="19" t="e">
        <f>SUM('Kiadás ktgvszervenként'!V12)</f>
        <v>#REF!</v>
      </c>
      <c r="M10" s="21">
        <f>SUM('Kiadás ktgvszervenként'!X12)</f>
        <v>16894000</v>
      </c>
      <c r="N10" s="21">
        <f>SUM('Kiadás ktgvszervenként'!AQ12)</f>
        <v>17894000</v>
      </c>
    </row>
    <row r="11" spans="1:14" ht="24.95" customHeight="1">
      <c r="A11" s="24" t="s">
        <v>37</v>
      </c>
      <c r="B11" s="25" t="s">
        <v>38</v>
      </c>
      <c r="C11" s="13" t="e">
        <f>SUM('Bevétel össz.'!C25)</f>
        <v>#REF!</v>
      </c>
      <c r="D11" s="13" t="e">
        <f>SUM('Bevétel össz.'!D25)</f>
        <v>#REF!</v>
      </c>
      <c r="E11" s="13" t="e">
        <f>SUM('Bevétel össz.'!E25)</f>
        <v>#REF!</v>
      </c>
      <c r="F11" s="8">
        <f>SUM('Bevétel össz.'!F25)</f>
        <v>93000000</v>
      </c>
      <c r="G11" s="8">
        <f>SUM('Bevétel össz.'!N25)</f>
        <v>93000000</v>
      </c>
      <c r="H11" s="9" t="s">
        <v>39</v>
      </c>
      <c r="I11" s="10" t="s">
        <v>40</v>
      </c>
      <c r="J11" s="9" t="e">
        <f>SUM(J8:J10)</f>
        <v>#REF!</v>
      </c>
      <c r="K11" s="9" t="e">
        <f>SUM(K8:K10)</f>
        <v>#REF!</v>
      </c>
      <c r="L11" s="9" t="e">
        <f>SUM(L8:L10)</f>
        <v>#REF!</v>
      </c>
      <c r="M11" s="12">
        <f>SUM(M8:M10)</f>
        <v>116033641</v>
      </c>
      <c r="N11" s="12">
        <f>SUM(N8:N10)</f>
        <v>119664472</v>
      </c>
    </row>
    <row r="12" spans="1:14" ht="24.95" customHeight="1">
      <c r="A12" s="24" t="s">
        <v>41</v>
      </c>
      <c r="B12" s="18" t="s">
        <v>42</v>
      </c>
      <c r="C12" s="13" t="e">
        <f>SUM('Bevétel össz.'!C26)</f>
        <v>#REF!</v>
      </c>
      <c r="D12" s="13" t="e">
        <f>SUM('Bevétel össz.'!D26)</f>
        <v>#REF!</v>
      </c>
      <c r="E12" s="13" t="e">
        <f>SUM('Bevétel össz.'!E26)</f>
        <v>#REF!</v>
      </c>
      <c r="F12" s="8">
        <f>SUM('Bevétel össz.'!F26)</f>
        <v>207000000</v>
      </c>
      <c r="G12" s="8">
        <f>SUM('Bevétel össz.'!N26)</f>
        <v>207000000</v>
      </c>
      <c r="H12" s="9" t="s">
        <v>43</v>
      </c>
      <c r="I12" s="10" t="s">
        <v>44</v>
      </c>
      <c r="J12" s="11">
        <f>SUM('Kiadás ktgvszervenként'!T14)</f>
        <v>0</v>
      </c>
      <c r="K12" s="11">
        <f>SUM('Kiadás ktgvszervenként'!U14)</f>
        <v>0</v>
      </c>
      <c r="L12" s="11">
        <f>SUM('Kiadás ktgvszervenként'!V14)</f>
        <v>0</v>
      </c>
      <c r="M12" s="12">
        <f>SUM('Kiadás ktgvszervenként'!X14)</f>
        <v>447122309</v>
      </c>
      <c r="N12" s="12">
        <f>SUM('Kiadás ktgvszervenként'!AQ14)</f>
        <v>631962628</v>
      </c>
    </row>
    <row r="13" spans="1:14" ht="24.95" customHeight="1">
      <c r="A13" s="24" t="s">
        <v>45</v>
      </c>
      <c r="B13" s="26" t="s">
        <v>46</v>
      </c>
      <c r="C13" s="13" t="e">
        <f>SUM('Bevétel össz.'!C27)</f>
        <v>#REF!</v>
      </c>
      <c r="D13" s="13" t="e">
        <f>SUM('Bevétel össz.'!D27)</f>
        <v>#REF!</v>
      </c>
      <c r="E13" s="13" t="e">
        <f>SUM('Bevétel össz.'!E27)</f>
        <v>#REF!</v>
      </c>
      <c r="F13" s="8">
        <f>SUM('Bevétel össz.'!F27)</f>
        <v>0</v>
      </c>
      <c r="G13" s="8">
        <f>SUM('Bevétel össz.'!N27)</f>
        <v>0</v>
      </c>
      <c r="H13" s="9" t="s">
        <v>47</v>
      </c>
      <c r="I13" s="10" t="s">
        <v>48</v>
      </c>
      <c r="J13" s="11" t="e">
        <f>SUM('Kiadás ktgvszervenként'!T15)</f>
        <v>#REF!</v>
      </c>
      <c r="K13" s="11" t="e">
        <f>SUM('Kiadás ktgvszervenként'!U15)</f>
        <v>#REF!</v>
      </c>
      <c r="L13" s="11" t="e">
        <f>SUM('Kiadás ktgvszervenként'!V15)</f>
        <v>#REF!</v>
      </c>
      <c r="M13" s="12">
        <f>SUM('Kiadás ktgvszervenként'!X15)</f>
        <v>56957957</v>
      </c>
      <c r="N13" s="12">
        <f>SUM('Kiadás ktgvszervenként'!AQ15)</f>
        <v>56957957</v>
      </c>
    </row>
    <row r="14" spans="1:14" ht="24.95" customHeight="1">
      <c r="A14" s="24" t="s">
        <v>49</v>
      </c>
      <c r="B14" s="18" t="s">
        <v>50</v>
      </c>
      <c r="C14" s="13" t="e">
        <f>SUM('Bevétel össz.'!C28)</f>
        <v>#REF!</v>
      </c>
      <c r="D14" s="13" t="e">
        <f>SUM('Bevétel össz.'!D28)</f>
        <v>#REF!</v>
      </c>
      <c r="E14" s="13" t="e">
        <f>SUM('Bevétel össz.'!E28)</f>
        <v>#REF!</v>
      </c>
      <c r="F14" s="8">
        <f>SUM('Bevétel össz.'!F28)</f>
        <v>8000000</v>
      </c>
      <c r="G14" s="8">
        <f>SUM('Bevétel össz.'!N28)</f>
        <v>8000000</v>
      </c>
      <c r="H14" s="6" t="s">
        <v>51</v>
      </c>
      <c r="I14" s="18" t="s">
        <v>52</v>
      </c>
      <c r="J14" s="19" t="e">
        <f>SUM('Kiadás ktgvszervenként'!T16)</f>
        <v>#REF!</v>
      </c>
      <c r="K14" s="19" t="e">
        <f>SUM('Kiadás ktgvszervenként'!U16)</f>
        <v>#REF!</v>
      </c>
      <c r="L14" s="19" t="e">
        <f>SUM('Kiadás ktgvszervenként'!V16)</f>
        <v>#REF!</v>
      </c>
      <c r="M14" s="21">
        <f>SUM('Kiadás ktgvszervenként'!X16)</f>
        <v>0</v>
      </c>
      <c r="N14" s="21">
        <f>SUM('Kiadás ktgvszervenként'!AQ16)</f>
        <v>0</v>
      </c>
    </row>
    <row r="15" spans="1:14" ht="24.95" customHeight="1">
      <c r="A15" s="24"/>
      <c r="B15" s="27" t="s">
        <v>53</v>
      </c>
      <c r="C15" s="13" t="e">
        <f>SUM('Bevétel össz.'!C29)</f>
        <v>#REF!</v>
      </c>
      <c r="D15" s="13" t="e">
        <f>SUM('Bevétel össz.'!D29)</f>
        <v>#REF!</v>
      </c>
      <c r="E15" s="13" t="e">
        <f>SUM('Bevétel össz.'!E29)</f>
        <v>#REF!</v>
      </c>
      <c r="F15" s="8">
        <f>SUM('Bevétel össz.'!F29)</f>
        <v>0</v>
      </c>
      <c r="G15" s="8">
        <f>SUM('Bevétel össz.'!N29)</f>
        <v>0</v>
      </c>
      <c r="H15" s="6" t="s">
        <v>54</v>
      </c>
      <c r="I15" s="18" t="s">
        <v>55</v>
      </c>
      <c r="J15" s="19" t="e">
        <f>SUM('Kiadás ktgvszervenként'!T17)</f>
        <v>#REF!</v>
      </c>
      <c r="K15" s="19" t="e">
        <f>SUM('Kiadás ktgvszervenként'!U17)</f>
        <v>#REF!</v>
      </c>
      <c r="L15" s="19" t="e">
        <f>SUM('Kiadás ktgvszervenként'!V17)</f>
        <v>#REF!</v>
      </c>
      <c r="M15" s="21">
        <f>SUM('Kiadás ktgvszervenként'!X17)</f>
        <v>0</v>
      </c>
      <c r="N15" s="21">
        <f>SUM('Kiadás ktgvszervenként'!AQ17)</f>
        <v>0</v>
      </c>
    </row>
    <row r="16" spans="1:14" ht="24.95" customHeight="1">
      <c r="A16" s="22" t="s">
        <v>56</v>
      </c>
      <c r="B16" s="10" t="s">
        <v>57</v>
      </c>
      <c r="C16" s="15" t="e">
        <f>SUM(C10:C15)</f>
        <v>#REF!</v>
      </c>
      <c r="D16" s="9" t="e">
        <f>SUM(D10:D15)</f>
        <v>#REF!</v>
      </c>
      <c r="E16" s="15" t="e">
        <f>SUM(E10:E15)</f>
        <v>#REF!</v>
      </c>
      <c r="F16" s="12">
        <f>SUM(F10:F15)</f>
        <v>308000000</v>
      </c>
      <c r="G16" s="12">
        <f>SUM(G10:G15)</f>
        <v>308000000</v>
      </c>
      <c r="H16" s="6" t="s">
        <v>58</v>
      </c>
      <c r="I16" s="18" t="s">
        <v>59</v>
      </c>
      <c r="J16" s="19" t="e">
        <f>SUM('Kiadás ktgvszervenként'!T18)</f>
        <v>#REF!</v>
      </c>
      <c r="K16" s="19" t="e">
        <f>SUM('Kiadás ktgvszervenként'!U18)</f>
        <v>#REF!</v>
      </c>
      <c r="L16" s="19" t="e">
        <f>SUM('Kiadás ktgvszervenként'!V18)</f>
        <v>#REF!</v>
      </c>
      <c r="M16" s="21">
        <f>SUM('Kiadás ktgvszervenként'!X18)</f>
        <v>0</v>
      </c>
      <c r="N16" s="21">
        <f>SUM('Kiadás ktgvszervenként'!AQ18)</f>
        <v>0</v>
      </c>
    </row>
    <row r="17" spans="1:14" ht="24.95" customHeight="1">
      <c r="A17" s="14" t="s">
        <v>60</v>
      </c>
      <c r="B17" s="10" t="s">
        <v>61</v>
      </c>
      <c r="C17" s="15" t="e">
        <f>SUM('Bevétel össz.'!C40)</f>
        <v>#N/A</v>
      </c>
      <c r="D17" s="9" t="e">
        <f>SUM('Bevétel össz.'!D40)</f>
        <v>#N/A</v>
      </c>
      <c r="E17" s="15" t="e">
        <f>SUM('Bevétel össz.'!E40)</f>
        <v>#N/A</v>
      </c>
      <c r="F17" s="12">
        <f>'Bevétel össz.'!F40</f>
        <v>85914031</v>
      </c>
      <c r="G17" s="12">
        <f>'Bevétel össz.'!T40</f>
        <v>85914031</v>
      </c>
      <c r="H17" s="9" t="s">
        <v>62</v>
      </c>
      <c r="I17" s="10" t="s">
        <v>63</v>
      </c>
      <c r="J17" s="9" t="e">
        <f>SUM(J14:J16)</f>
        <v>#REF!</v>
      </c>
      <c r="K17" s="9" t="e">
        <f>SUM(K14:K16)</f>
        <v>#REF!</v>
      </c>
      <c r="L17" s="9" t="e">
        <f>SUM(L14:L16)</f>
        <v>#REF!</v>
      </c>
      <c r="M17" s="12"/>
      <c r="N17" s="12"/>
    </row>
    <row r="18" spans="1:14" ht="24.95" customHeight="1">
      <c r="A18" s="14" t="s">
        <v>64</v>
      </c>
      <c r="B18" s="10" t="s">
        <v>65</v>
      </c>
      <c r="C18" s="15" t="e">
        <f>SUM('Bevétel össz.'!C43)</f>
        <v>#REF!</v>
      </c>
      <c r="D18" s="9" t="e">
        <f>SUM('Bevétel össz.'!D43)</f>
        <v>#REF!</v>
      </c>
      <c r="E18" s="15" t="e">
        <f>SUM('Bevétel össz.'!E43)</f>
        <v>#REF!</v>
      </c>
      <c r="F18" s="12">
        <f>SUM('Bevétel össz.'!F43)</f>
        <v>100000000</v>
      </c>
      <c r="G18" s="12">
        <f>SUM('Bevétel össz.'!N43)</f>
        <v>100000000</v>
      </c>
      <c r="H18" s="28" t="s">
        <v>66</v>
      </c>
      <c r="I18" s="18" t="s">
        <v>67</v>
      </c>
      <c r="J18" s="13" t="e">
        <f>SUM('Kiadás ktgvszervenként'!T20)</f>
        <v>#REF!</v>
      </c>
      <c r="K18" s="13" t="e">
        <f>SUM('Kiadás ktgvszervenként'!U20)</f>
        <v>#REF!</v>
      </c>
      <c r="L18" s="13" t="e">
        <f>SUM('Kiadás ktgvszervenként'!V20)</f>
        <v>#REF!</v>
      </c>
      <c r="M18" s="8">
        <f>'Kiadás ktgvszervenként'!X20</f>
        <v>122181147</v>
      </c>
      <c r="N18" s="8">
        <f>'Kiadás ktgvszervenként'!AQ20</f>
        <v>133318136</v>
      </c>
    </row>
    <row r="19" spans="1:14" ht="24.95" customHeight="1">
      <c r="A19" s="29" t="s">
        <v>68</v>
      </c>
      <c r="B19" s="18" t="s">
        <v>69</v>
      </c>
      <c r="C19" s="30" t="e">
        <f>SUM('Bevétel össz.'!C44)</f>
        <v>#REF!</v>
      </c>
      <c r="D19" s="30" t="e">
        <f>SUM('Bevétel össz.'!D44)</f>
        <v>#REF!</v>
      </c>
      <c r="E19" s="31" t="e">
        <f>SUM('Bevétel össz.'!E44)</f>
        <v>#REF!</v>
      </c>
      <c r="F19" s="8">
        <f>SUM('Bevétel össz.'!F44)</f>
        <v>0</v>
      </c>
      <c r="G19" s="8">
        <f>SUM('Bevétel össz.'!N44)</f>
        <v>0</v>
      </c>
      <c r="H19" s="30"/>
      <c r="I19" s="32"/>
      <c r="J19" s="33"/>
      <c r="K19" s="33"/>
      <c r="L19" s="33"/>
      <c r="M19" s="8"/>
      <c r="N19" s="8"/>
    </row>
    <row r="20" spans="1:14" ht="24.95" customHeight="1">
      <c r="A20" s="29" t="s">
        <v>70</v>
      </c>
      <c r="B20" s="18" t="s">
        <v>71</v>
      </c>
      <c r="C20" s="30" t="e">
        <f>SUM('Bevétel össz.'!C45)</f>
        <v>#REF!</v>
      </c>
      <c r="D20" s="30" t="e">
        <f>SUM('Bevétel össz.'!D45)</f>
        <v>#REF!</v>
      </c>
      <c r="E20" s="31" t="e">
        <f>SUM('Bevétel össz.'!E45)</f>
        <v>#REF!</v>
      </c>
      <c r="F20" s="8">
        <f>SUM('Bevétel össz.'!F45)</f>
        <v>0</v>
      </c>
      <c r="G20" s="8">
        <f>SUM('Bevétel össz.'!N45)</f>
        <v>0</v>
      </c>
      <c r="H20" s="30"/>
      <c r="I20" s="6"/>
      <c r="J20" s="34"/>
      <c r="K20" s="33"/>
      <c r="L20" s="34"/>
      <c r="M20" s="35"/>
      <c r="N20" s="35"/>
    </row>
    <row r="21" spans="1:14" ht="24.95" customHeight="1">
      <c r="A21" s="36" t="s">
        <v>72</v>
      </c>
      <c r="B21" s="37" t="s">
        <v>73</v>
      </c>
      <c r="C21" s="9" t="e">
        <f>SUM(C19:C20)</f>
        <v>#REF!</v>
      </c>
      <c r="D21" s="9" t="e">
        <f>SUM(D19:D20)</f>
        <v>#REF!</v>
      </c>
      <c r="E21" s="15" t="e">
        <f>SUM(E19:E20)</f>
        <v>#REF!</v>
      </c>
      <c r="F21" s="38">
        <f>SUM(F19:F20)</f>
        <v>0</v>
      </c>
      <c r="G21" s="38">
        <f>SUM(G19:G20)</f>
        <v>0</v>
      </c>
      <c r="H21" s="30"/>
      <c r="I21" s="6"/>
      <c r="J21" s="34"/>
      <c r="K21" s="33"/>
      <c r="L21" s="34"/>
      <c r="M21" s="35"/>
      <c r="N21" s="35"/>
    </row>
    <row r="22" spans="1:14" ht="24.95" customHeight="1">
      <c r="A22" s="29" t="s">
        <v>74</v>
      </c>
      <c r="B22" s="18" t="s">
        <v>75</v>
      </c>
      <c r="C22" s="33" t="e">
        <f>SUM('Bevétel össz.'!C47)</f>
        <v>#REF!</v>
      </c>
      <c r="D22" s="34" t="e">
        <f>SUM('Bevétel össz.'!D47)</f>
        <v>#REF!</v>
      </c>
      <c r="E22" s="33" t="e">
        <f>SUM('Bevétel össz.'!E47)</f>
        <v>#REF!</v>
      </c>
      <c r="F22" s="21">
        <f>SUM('Bevétel össz.'!F47)</f>
        <v>0</v>
      </c>
      <c r="G22" s="21">
        <f>SUM('Bevétel össz.'!N47)</f>
        <v>0</v>
      </c>
      <c r="H22" s="30"/>
      <c r="I22" s="6"/>
      <c r="J22" s="34"/>
      <c r="K22" s="33"/>
      <c r="L22" s="34"/>
      <c r="M22" s="35"/>
      <c r="N22" s="35"/>
    </row>
    <row r="23" spans="1:14" ht="24.95" customHeight="1">
      <c r="A23" s="29" t="s">
        <v>76</v>
      </c>
      <c r="B23" s="18" t="s">
        <v>77</v>
      </c>
      <c r="C23" s="33" t="e">
        <f>SUM('Bevétel össz.'!C48)</f>
        <v>#REF!</v>
      </c>
      <c r="D23" s="34" t="e">
        <f>SUM('Bevétel össz.'!D48)</f>
        <v>#REF!</v>
      </c>
      <c r="E23" s="33" t="e">
        <f>SUM('Bevétel össz.'!E48)</f>
        <v>#REF!</v>
      </c>
      <c r="F23" s="21">
        <f>SUM('Bevétel össz.'!F48)</f>
        <v>0</v>
      </c>
      <c r="G23" s="21">
        <f>SUM('Bevétel össz.'!G48)</f>
        <v>0</v>
      </c>
      <c r="H23" s="30"/>
      <c r="I23" s="6"/>
      <c r="J23" s="34"/>
      <c r="K23" s="33"/>
      <c r="L23" s="34"/>
      <c r="M23" s="35"/>
      <c r="N23" s="35"/>
    </row>
    <row r="24" spans="1:14" ht="24.95" customHeight="1">
      <c r="A24" s="36" t="s">
        <v>78</v>
      </c>
      <c r="B24" s="37" t="s">
        <v>79</v>
      </c>
      <c r="C24" s="15" t="e">
        <f>SUM(C22:C23)</f>
        <v>#REF!</v>
      </c>
      <c r="D24" s="9" t="e">
        <f>SUM(D22:D23)</f>
        <v>#REF!</v>
      </c>
      <c r="E24" s="15" t="e">
        <f>SUM(E22:E23)</f>
        <v>#REF!</v>
      </c>
      <c r="F24" s="12">
        <f>SUM(F22:F23)</f>
        <v>0</v>
      </c>
      <c r="G24" s="12">
        <f>SUM(G22:G23)</f>
        <v>0</v>
      </c>
      <c r="H24" s="39"/>
      <c r="I24" s="6"/>
      <c r="J24" s="34"/>
      <c r="K24" s="33"/>
      <c r="L24" s="34"/>
      <c r="M24" s="35"/>
      <c r="N24" s="35"/>
    </row>
    <row r="25" spans="1:14" ht="24.95" customHeight="1">
      <c r="A25" s="14"/>
      <c r="B25" s="40" t="s">
        <v>80</v>
      </c>
      <c r="C25" s="9" t="e">
        <f>SUM(C24,C21,C16,C9,C6,C17,C18)</f>
        <v>#REF!</v>
      </c>
      <c r="D25" s="15" t="e">
        <f>SUM(D24,D21,D16,D9,D6,D17,D18)</f>
        <v>#REF!</v>
      </c>
      <c r="E25" s="9" t="e">
        <f>SUM(E24,E21,E16,E9,E6,E17,E18)</f>
        <v>#REF!</v>
      </c>
      <c r="F25" s="41">
        <f>SUM(F24,F21,F16,F9,F6,F17,F18)</f>
        <v>818423786</v>
      </c>
      <c r="G25" s="41">
        <f>SUM(G24,G21,G16,G9,G6,G17,G18)</f>
        <v>839228225</v>
      </c>
      <c r="H25" s="9"/>
      <c r="I25" s="40" t="s">
        <v>81</v>
      </c>
      <c r="J25" s="9" t="e">
        <f>SUM(J4:J7,J11:J13,J17,J18)</f>
        <v>#REF!</v>
      </c>
      <c r="K25" s="15" t="e">
        <f>SUM(K4:K7,K11:K13,K17,K18)</f>
        <v>#REF!</v>
      </c>
      <c r="L25" s="9" t="e">
        <f>SUM(L4:L7,L11:L13,L17,L18)</f>
        <v>#REF!</v>
      </c>
      <c r="M25" s="41">
        <f>M4+M5+M6+M7+M11+M12+M13+M18+M16</f>
        <v>1392975364</v>
      </c>
      <c r="N25" s="41">
        <f>N4+N5+N6+N7+N11+N12+N13+N18+N16</f>
        <v>1693488003</v>
      </c>
    </row>
    <row r="26" spans="1:14" ht="24.95" customHeight="1">
      <c r="A26" s="681" t="s">
        <v>82</v>
      </c>
      <c r="B26" s="682" t="s">
        <v>591</v>
      </c>
      <c r="C26" s="15"/>
      <c r="D26" s="15"/>
      <c r="E26" s="15"/>
      <c r="F26" s="683">
        <f>SUM('Bevétel össz.'!F52)</f>
        <v>260000000</v>
      </c>
      <c r="G26" s="683">
        <f>SUM('Bevétel össz.'!N52)</f>
        <v>260000000</v>
      </c>
      <c r="H26" s="9"/>
      <c r="I26" s="137"/>
      <c r="J26" s="9"/>
      <c r="K26" s="15"/>
      <c r="L26" s="9"/>
      <c r="M26" s="41"/>
      <c r="N26" s="41"/>
    </row>
    <row r="27" spans="1:14" ht="24.95" customHeight="1">
      <c r="A27" s="685" t="s">
        <v>592</v>
      </c>
      <c r="B27" s="25" t="s">
        <v>593</v>
      </c>
      <c r="C27" s="31" t="e">
        <f>SUM('Bevétel össz.'!C51)</f>
        <v>#REF!</v>
      </c>
      <c r="D27" s="30" t="e">
        <f>SUM('Bevétel össz.'!D51)</f>
        <v>#REF!</v>
      </c>
      <c r="E27" s="31" t="e">
        <f>SUM('Bevétel össz.'!E51)</f>
        <v>#REF!</v>
      </c>
      <c r="F27" s="684">
        <f>SUM('Bevétel össz.'!F51)</f>
        <v>0</v>
      </c>
      <c r="G27" s="684">
        <f>SUM('Bevétel össz.'!N51)</f>
        <v>280252319</v>
      </c>
      <c r="H27" s="6" t="s">
        <v>631</v>
      </c>
      <c r="I27" s="25" t="s">
        <v>610</v>
      </c>
      <c r="J27" s="33" t="e">
        <f>SUM('Kiadás ktgvszervenként'!T23)</f>
        <v>#REF!</v>
      </c>
      <c r="K27" s="33" t="e">
        <f>SUM('Kiadás ktgvszervenként'!U23)</f>
        <v>#REF!</v>
      </c>
      <c r="L27" s="33" t="e">
        <f>SUM('Kiadás ktgvszervenként'!V23)</f>
        <v>#REF!</v>
      </c>
      <c r="M27" s="44">
        <f>SUM('Kiadás ktgvszervenként'!X23)</f>
        <v>52830000</v>
      </c>
      <c r="N27" s="44">
        <f>SUM('Kiadás ktgvszervenként'!AQ23)</f>
        <v>52830000</v>
      </c>
    </row>
    <row r="28" spans="1:14" ht="24.95" customHeight="1">
      <c r="A28" s="42" t="s">
        <v>86</v>
      </c>
      <c r="B28" s="25" t="s">
        <v>87</v>
      </c>
      <c r="C28" s="33" t="e">
        <f>SUM('Bevétel össz.'!C52)</f>
        <v>#N/A</v>
      </c>
      <c r="D28" s="34" t="e">
        <f>SUM('Bevétel össz.'!D52)</f>
        <v>#N/A</v>
      </c>
      <c r="E28" s="33" t="e">
        <f>SUM('Bevétel össz.'!E52)</f>
        <v>#N/A</v>
      </c>
      <c r="F28" s="21">
        <f>SUM('Bevétel össz.'!G50+KÖH!F121+Óvoda!F124+Könyvtár!F121)</f>
        <v>378515519</v>
      </c>
      <c r="G28" s="21">
        <f>SUM('Bevétel össz.'!N50+KÖH!G121+Óvoda!G124+Könyvtár!G121)</f>
        <v>377971400</v>
      </c>
      <c r="H28" s="6" t="s">
        <v>94</v>
      </c>
      <c r="I28" s="25" t="s">
        <v>544</v>
      </c>
      <c r="J28" s="33">
        <f>SUM('Kiadás ktgvszervenként'!T24)</f>
        <v>0</v>
      </c>
      <c r="K28" s="33">
        <f>SUM('Kiadás ktgvszervenként'!U24)</f>
        <v>0</v>
      </c>
      <c r="L28" s="33">
        <f>SUM('Kiadás ktgvszervenként'!V24)</f>
        <v>0</v>
      </c>
      <c r="M28" s="44">
        <f>'Kiadás ktgvszervenként'!F21</f>
        <v>11133941</v>
      </c>
      <c r="N28" s="44">
        <f>'Kiadás ktgvszervenként'!AQ21</f>
        <v>11133941</v>
      </c>
    </row>
    <row r="29" spans="1:14" ht="24.95" customHeight="1">
      <c r="A29" s="45"/>
      <c r="B29" s="46" t="s">
        <v>88</v>
      </c>
      <c r="C29" s="47" t="e">
        <f>SUM(C25:C28)</f>
        <v>#REF!</v>
      </c>
      <c r="D29" s="48" t="e">
        <f>SUM(D25:D28)</f>
        <v>#REF!</v>
      </c>
      <c r="E29" s="47" t="e">
        <f>SUM(E25:E28)</f>
        <v>#REF!</v>
      </c>
      <c r="F29" s="49">
        <f>SUM(F25:F28)</f>
        <v>1456939305</v>
      </c>
      <c r="G29" s="49">
        <f>SUM(G25:G28)</f>
        <v>1757451944</v>
      </c>
      <c r="H29" s="50"/>
      <c r="I29" s="46" t="s">
        <v>88</v>
      </c>
      <c r="J29" s="47" t="e">
        <f>SUM(J25:J28)</f>
        <v>#REF!</v>
      </c>
      <c r="K29" s="51" t="e">
        <f>SUM(K25:K28)</f>
        <v>#REF!</v>
      </c>
      <c r="L29" s="47" t="e">
        <f>SUM(L25:L28)</f>
        <v>#REF!</v>
      </c>
      <c r="M29" s="49">
        <f>M25+M28+M27</f>
        <v>1456939305</v>
      </c>
      <c r="N29" s="49">
        <f>N25+N28+N27</f>
        <v>1757451944</v>
      </c>
    </row>
    <row r="30" spans="1:14" ht="24.95" customHeight="1">
      <c r="A30" s="42" t="s">
        <v>89</v>
      </c>
      <c r="B30" s="25" t="s">
        <v>90</v>
      </c>
      <c r="C30" s="33" t="e">
        <f>SUM('Bevétel össz.'!C54)</f>
        <v>#N/A</v>
      </c>
      <c r="D30" s="34" t="e">
        <f>SUM('Bevétel össz.'!D54)</f>
        <v>#N/A</v>
      </c>
      <c r="E30" s="33" t="e">
        <f>SUM('Bevétel össz.'!E54)</f>
        <v>#N/A</v>
      </c>
      <c r="F30" s="21">
        <f>'Bevétel össz.'!F54</f>
        <v>308167604</v>
      </c>
      <c r="G30" s="21">
        <f>'Bevétel össz.'!T54</f>
        <v>308826723</v>
      </c>
      <c r="H30" s="6" t="s">
        <v>91</v>
      </c>
      <c r="I30" s="25" t="s">
        <v>90</v>
      </c>
      <c r="J30" s="33" t="e">
        <f>SUM('Kiadás ktgvszervenként'!C25)</f>
        <v>#REF!</v>
      </c>
      <c r="K30" s="33" t="e">
        <f>SUM('Kiadás ktgvszervenként'!D25)</f>
        <v>#REF!</v>
      </c>
      <c r="L30" s="33" t="e">
        <f>SUM('Kiadás ktgvszervenként'!E25)</f>
        <v>#REF!</v>
      </c>
      <c r="M30" s="8">
        <f>'Bevétel össz.'!F54</f>
        <v>308167604</v>
      </c>
      <c r="N30" s="8">
        <f>'Bevétel össz.'!T54</f>
        <v>308826723</v>
      </c>
    </row>
    <row r="31" spans="1:14" ht="24.95" customHeight="1">
      <c r="A31" s="42"/>
      <c r="B31" s="25"/>
      <c r="C31" s="33" t="e">
        <f>SUM('Bevétel össz.'!C55)</f>
        <v>#REF!</v>
      </c>
      <c r="D31" s="34" t="e">
        <f>SUM('Bevétel össz.'!D55)</f>
        <v>#REF!</v>
      </c>
      <c r="E31" s="33" t="e">
        <f>SUM('Bevétel össz.'!E55)</f>
        <v>#REF!</v>
      </c>
      <c r="F31" s="43"/>
      <c r="G31" s="43"/>
      <c r="H31" s="6"/>
      <c r="I31" s="25"/>
      <c r="J31" s="33">
        <f>SUM('Kiadás ktgvszervenként'!T26)</f>
        <v>0</v>
      </c>
      <c r="K31" s="33">
        <f>SUM('Kiadás ktgvszervenként'!U26)</f>
        <v>0</v>
      </c>
      <c r="L31" s="33">
        <f>SUM('Kiadás ktgvszervenként'!V26)</f>
        <v>0</v>
      </c>
      <c r="M31" s="44"/>
      <c r="N31" s="44"/>
    </row>
    <row r="32" spans="1:14" ht="24.95" customHeight="1">
      <c r="A32" s="52"/>
      <c r="B32" s="10" t="s">
        <v>96</v>
      </c>
      <c r="C32" s="11" t="e">
        <f>SUM(C25:C31)</f>
        <v>#REF!</v>
      </c>
      <c r="D32" s="53" t="e">
        <f>SUM(D25:D31)</f>
        <v>#REF!</v>
      </c>
      <c r="E32" s="11" t="e">
        <f>SUM(E25:E31)</f>
        <v>#REF!</v>
      </c>
      <c r="F32" s="54">
        <f>SUM(F29:F31)</f>
        <v>1765106909</v>
      </c>
      <c r="G32" s="54">
        <f>SUM(G29:G31)</f>
        <v>2066278667</v>
      </c>
      <c r="H32" s="12"/>
      <c r="I32" s="10" t="s">
        <v>97</v>
      </c>
      <c r="J32" s="9" t="e">
        <f>SUM(J25:J31)</f>
        <v>#REF!</v>
      </c>
      <c r="K32" s="15" t="e">
        <f>SUM(K25:K31)</f>
        <v>#REF!</v>
      </c>
      <c r="L32" s="9" t="e">
        <f>SUM(L25:L31)</f>
        <v>#REF!</v>
      </c>
      <c r="M32" s="55">
        <f>M29+M30+M31</f>
        <v>1765106909</v>
      </c>
      <c r="N32" s="55">
        <f>N29+N30+N31</f>
        <v>2066278667</v>
      </c>
    </row>
  </sheetData>
  <sheetProtection selectLockedCells="1" selectUnlockedCells="1"/>
  <mergeCells count="7">
    <mergeCell ref="A1:M1"/>
    <mergeCell ref="A2:A3"/>
    <mergeCell ref="B2:B3"/>
    <mergeCell ref="C2:E2"/>
    <mergeCell ref="H2:H3"/>
    <mergeCell ref="I2:I3"/>
    <mergeCell ref="J2:L2"/>
  </mergeCells>
  <phoneticPr fontId="55" type="noConversion"/>
  <pageMargins left="0.70833333333333337" right="0.70833333333333337" top="0.74861111111111112" bottom="0.74791666666666667" header="0.31527777777777777" footer="0.51180555555555551"/>
  <pageSetup paperSize="9" scale="49" firstPageNumber="0" orientation="landscape" horizontalDpi="300" verticalDpi="300" r:id="rId1"/>
  <headerFooter alignWithMargins="0">
    <oddHeader>&amp;L&amp;"Times New Roman,Normál"&amp;14Hegyeshalom Nagyközségi Önkormányzat&amp;C&amp;"Times New Roman,Normál"&amp;14KÖLTSÉGVETÉSI MÉRLEG 2017. &amp;R&amp;"Times New Roman,Normál"&amp;12 1. melléklet Adatok: Ft-ban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H158"/>
  <sheetViews>
    <sheetView topLeftCell="A69" zoomScaleNormal="100" workbookViewId="0">
      <selection sqref="A1:H129"/>
    </sheetView>
  </sheetViews>
  <sheetFormatPr defaultColWidth="8.5703125" defaultRowHeight="12.75"/>
  <cols>
    <col min="1" max="1" width="9.7109375" customWidth="1"/>
    <col min="2" max="2" width="87.7109375" customWidth="1"/>
    <col min="3" max="5" width="0" hidden="1" customWidth="1"/>
    <col min="6" max="6" width="29.140625" customWidth="1"/>
    <col min="7" max="8" width="20" customWidth="1"/>
  </cols>
  <sheetData>
    <row r="1" spans="1:8" ht="20.25" customHeight="1">
      <c r="A1" s="836" t="s">
        <v>125</v>
      </c>
      <c r="B1" s="330"/>
      <c r="C1" s="837" t="s">
        <v>1</v>
      </c>
      <c r="D1" s="837"/>
      <c r="E1" s="837"/>
      <c r="F1" s="693"/>
      <c r="G1" s="832" t="s">
        <v>667</v>
      </c>
      <c r="H1" s="832" t="s">
        <v>668</v>
      </c>
    </row>
    <row r="2" spans="1:8" ht="15.75">
      <c r="A2" s="836"/>
      <c r="B2" s="694" t="s">
        <v>404</v>
      </c>
      <c r="C2" s="837"/>
      <c r="D2" s="837"/>
      <c r="E2" s="837"/>
      <c r="F2" s="695" t="s">
        <v>627</v>
      </c>
      <c r="G2" s="833"/>
      <c r="H2" s="833"/>
    </row>
    <row r="3" spans="1:8" ht="15.75">
      <c r="A3" s="836"/>
      <c r="B3" s="696"/>
      <c r="C3" s="837" t="s">
        <v>101</v>
      </c>
      <c r="D3" s="837"/>
      <c r="E3" s="837" t="s">
        <v>6</v>
      </c>
      <c r="F3" s="695" t="s">
        <v>106</v>
      </c>
      <c r="G3" s="833"/>
      <c r="H3" s="833"/>
    </row>
    <row r="4" spans="1:8" ht="15.75">
      <c r="A4" s="836"/>
      <c r="B4" s="336"/>
      <c r="C4" s="394" t="s">
        <v>104</v>
      </c>
      <c r="D4" s="687" t="s">
        <v>255</v>
      </c>
      <c r="E4" s="837"/>
      <c r="F4" s="697"/>
      <c r="G4" s="834"/>
      <c r="H4" s="834"/>
    </row>
    <row r="5" spans="1:8" ht="15.75">
      <c r="A5" s="6" t="s">
        <v>280</v>
      </c>
      <c r="B5" s="18" t="s">
        <v>281</v>
      </c>
      <c r="C5" s="375"/>
      <c r="D5" s="377"/>
      <c r="E5" s="375"/>
      <c r="F5" s="646">
        <v>105998968</v>
      </c>
      <c r="G5" s="660">
        <v>105482803</v>
      </c>
      <c r="H5" s="660">
        <v>47909952</v>
      </c>
    </row>
    <row r="6" spans="1:8" ht="15.75">
      <c r="A6" s="6" t="s">
        <v>282</v>
      </c>
      <c r="B6" s="18" t="s">
        <v>283</v>
      </c>
      <c r="C6" s="375"/>
      <c r="D6" s="377"/>
      <c r="E6" s="375"/>
      <c r="F6" s="646">
        <v>8338432</v>
      </c>
      <c r="G6" s="660">
        <v>8338432</v>
      </c>
      <c r="H6" s="660"/>
    </row>
    <row r="7" spans="1:8" ht="15.75">
      <c r="A7" s="6" t="s">
        <v>284</v>
      </c>
      <c r="B7" s="18" t="s">
        <v>285</v>
      </c>
      <c r="C7" s="375"/>
      <c r="D7" s="377"/>
      <c r="E7" s="375"/>
      <c r="F7" s="646"/>
      <c r="G7" s="659"/>
      <c r="H7" s="659"/>
    </row>
    <row r="8" spans="1:8" ht="15.75">
      <c r="A8" s="6" t="s">
        <v>286</v>
      </c>
      <c r="B8" s="18" t="s">
        <v>287</v>
      </c>
      <c r="C8" s="375"/>
      <c r="D8" s="377"/>
      <c r="E8" s="375"/>
      <c r="F8" s="646"/>
      <c r="G8" s="659"/>
      <c r="H8" s="659"/>
    </row>
    <row r="9" spans="1:8" ht="15.75">
      <c r="A9" s="6" t="s">
        <v>288</v>
      </c>
      <c r="B9" s="18" t="s">
        <v>289</v>
      </c>
      <c r="C9" s="375"/>
      <c r="D9" s="377"/>
      <c r="E9" s="375"/>
      <c r="F9" s="646">
        <v>918000</v>
      </c>
      <c r="G9" s="660">
        <v>918000</v>
      </c>
      <c r="H9" s="660">
        <v>477400</v>
      </c>
    </row>
    <row r="10" spans="1:8" ht="15.75">
      <c r="A10" s="6" t="s">
        <v>290</v>
      </c>
      <c r="B10" s="18" t="s">
        <v>291</v>
      </c>
      <c r="C10" s="375"/>
      <c r="D10" s="377"/>
      <c r="E10" s="375"/>
      <c r="F10" s="646">
        <v>5217390</v>
      </c>
      <c r="G10" s="660">
        <v>5217390</v>
      </c>
      <c r="H10" s="660">
        <v>5094202</v>
      </c>
    </row>
    <row r="11" spans="1:8" ht="15.75">
      <c r="A11" s="6" t="s">
        <v>292</v>
      </c>
      <c r="B11" s="18" t="s">
        <v>559</v>
      </c>
      <c r="C11" s="375"/>
      <c r="D11" s="377"/>
      <c r="E11" s="375"/>
      <c r="F11" s="647"/>
      <c r="G11" s="659"/>
      <c r="H11" s="659"/>
    </row>
    <row r="12" spans="1:8" ht="15.75">
      <c r="A12" s="6" t="s">
        <v>294</v>
      </c>
      <c r="B12" s="18" t="s">
        <v>295</v>
      </c>
      <c r="C12" s="375"/>
      <c r="D12" s="377"/>
      <c r="E12" s="375"/>
      <c r="F12" s="646">
        <v>132600</v>
      </c>
      <c r="G12" s="660">
        <v>132600</v>
      </c>
      <c r="H12" s="660">
        <v>20440</v>
      </c>
    </row>
    <row r="13" spans="1:8" ht="15.75">
      <c r="A13" s="6" t="s">
        <v>296</v>
      </c>
      <c r="B13" s="18" t="s">
        <v>297</v>
      </c>
      <c r="C13" s="375"/>
      <c r="D13" s="377"/>
      <c r="E13" s="375"/>
      <c r="F13" s="646">
        <v>360000</v>
      </c>
      <c r="G13" s="660">
        <v>360000</v>
      </c>
      <c r="H13" s="659"/>
    </row>
    <row r="14" spans="1:8" ht="15.75">
      <c r="A14" s="6" t="s">
        <v>298</v>
      </c>
      <c r="B14" s="18" t="s">
        <v>299</v>
      </c>
      <c r="C14" s="375"/>
      <c r="D14" s="377"/>
      <c r="E14" s="375"/>
      <c r="F14" s="646"/>
      <c r="G14" s="660">
        <v>516165</v>
      </c>
      <c r="H14" s="660">
        <v>474167</v>
      </c>
    </row>
    <row r="15" spans="1:8" ht="15.75">
      <c r="A15" s="65" t="s">
        <v>300</v>
      </c>
      <c r="B15" s="70" t="s">
        <v>301</v>
      </c>
      <c r="C15" s="409">
        <f t="shared" ref="C15:H15" si="0">SUM(C5:C14)</f>
        <v>0</v>
      </c>
      <c r="D15" s="408">
        <f t="shared" si="0"/>
        <v>0</v>
      </c>
      <c r="E15" s="409">
        <f t="shared" si="0"/>
        <v>0</v>
      </c>
      <c r="F15" s="648">
        <f t="shared" si="0"/>
        <v>120965390</v>
      </c>
      <c r="G15" s="661">
        <f t="shared" si="0"/>
        <v>120965390</v>
      </c>
      <c r="H15" s="661">
        <f t="shared" si="0"/>
        <v>53976161</v>
      </c>
    </row>
    <row r="16" spans="1:8" ht="15.75">
      <c r="A16" s="6" t="s">
        <v>302</v>
      </c>
      <c r="B16" s="18" t="s">
        <v>303</v>
      </c>
      <c r="C16" s="375"/>
      <c r="D16" s="377"/>
      <c r="E16" s="375"/>
      <c r="F16" s="646"/>
      <c r="G16" s="660"/>
      <c r="H16" s="659"/>
    </row>
    <row r="17" spans="1:8" ht="15.75">
      <c r="A17" s="6" t="s">
        <v>304</v>
      </c>
      <c r="B17" s="18" t="s">
        <v>405</v>
      </c>
      <c r="C17" s="375"/>
      <c r="D17" s="377"/>
      <c r="E17" s="375"/>
      <c r="F17" s="646">
        <v>1180000</v>
      </c>
      <c r="G17" s="660">
        <v>1180000</v>
      </c>
      <c r="H17" s="660">
        <v>32918</v>
      </c>
    </row>
    <row r="18" spans="1:8" ht="15.75">
      <c r="A18" s="6" t="s">
        <v>306</v>
      </c>
      <c r="B18" s="18" t="s">
        <v>307</v>
      </c>
      <c r="C18" s="375"/>
      <c r="D18" s="375"/>
      <c r="E18" s="375"/>
      <c r="F18" s="646"/>
      <c r="G18" s="660"/>
      <c r="H18" s="660"/>
    </row>
    <row r="19" spans="1:8" ht="15.75">
      <c r="A19" s="65" t="s">
        <v>308</v>
      </c>
      <c r="B19" s="70" t="s">
        <v>309</v>
      </c>
      <c r="C19" s="409">
        <f t="shared" ref="C19:H19" si="1">SUM(C16:C18)</f>
        <v>0</v>
      </c>
      <c r="D19" s="408">
        <f t="shared" si="1"/>
        <v>0</v>
      </c>
      <c r="E19" s="409">
        <f t="shared" si="1"/>
        <v>0</v>
      </c>
      <c r="F19" s="648">
        <f t="shared" si="1"/>
        <v>1180000</v>
      </c>
      <c r="G19" s="661">
        <f t="shared" si="1"/>
        <v>1180000</v>
      </c>
      <c r="H19" s="661">
        <f t="shared" si="1"/>
        <v>32918</v>
      </c>
    </row>
    <row r="20" spans="1:8" ht="15.75">
      <c r="A20" s="10" t="s">
        <v>11</v>
      </c>
      <c r="B20" s="37" t="s">
        <v>310</v>
      </c>
      <c r="C20" s="402">
        <f t="shared" ref="C20:H20" si="2">SUM(C15,C19)</f>
        <v>0</v>
      </c>
      <c r="D20" s="403">
        <f t="shared" si="2"/>
        <v>0</v>
      </c>
      <c r="E20" s="402">
        <f t="shared" si="2"/>
        <v>0</v>
      </c>
      <c r="F20" s="649">
        <f t="shared" si="2"/>
        <v>122145390</v>
      </c>
      <c r="G20" s="649">
        <f t="shared" si="2"/>
        <v>122145390</v>
      </c>
      <c r="H20" s="774">
        <f t="shared" si="2"/>
        <v>54009079</v>
      </c>
    </row>
    <row r="21" spans="1:8" ht="15.75">
      <c r="A21" s="6" t="s">
        <v>311</v>
      </c>
      <c r="B21" s="146" t="s">
        <v>312</v>
      </c>
      <c r="C21" s="375"/>
      <c r="D21" s="377"/>
      <c r="E21" s="375"/>
      <c r="F21" s="646">
        <v>18103286</v>
      </c>
      <c r="G21" s="660">
        <v>18103286</v>
      </c>
      <c r="H21" s="660">
        <v>7581750</v>
      </c>
    </row>
    <row r="22" spans="1:8" ht="15.75">
      <c r="A22" s="6" t="s">
        <v>313</v>
      </c>
      <c r="B22" s="146" t="s">
        <v>565</v>
      </c>
      <c r="C22" s="375"/>
      <c r="D22" s="377"/>
      <c r="E22" s="375"/>
      <c r="F22" s="650">
        <v>2173500</v>
      </c>
      <c r="G22" s="660">
        <v>2173500</v>
      </c>
      <c r="H22" s="660"/>
    </row>
    <row r="23" spans="1:8" ht="15.75">
      <c r="A23" s="6" t="s">
        <v>315</v>
      </c>
      <c r="B23" s="146" t="s">
        <v>560</v>
      </c>
      <c r="C23" s="375"/>
      <c r="D23" s="377"/>
      <c r="E23" s="375"/>
      <c r="F23" s="646">
        <v>450000</v>
      </c>
      <c r="G23" s="660">
        <v>450000</v>
      </c>
      <c r="H23" s="660">
        <v>202323</v>
      </c>
    </row>
    <row r="24" spans="1:8" ht="15.75">
      <c r="A24" s="6" t="s">
        <v>317</v>
      </c>
      <c r="B24" s="146" t="s">
        <v>663</v>
      </c>
      <c r="C24" s="375"/>
      <c r="D24" s="377"/>
      <c r="E24" s="377"/>
      <c r="F24" s="650">
        <v>782609</v>
      </c>
      <c r="G24" s="660">
        <v>782609</v>
      </c>
      <c r="H24" s="660">
        <v>764131</v>
      </c>
    </row>
    <row r="25" spans="1:8" ht="15.75">
      <c r="A25" s="10" t="s">
        <v>15</v>
      </c>
      <c r="B25" s="698" t="s">
        <v>319</v>
      </c>
      <c r="C25" s="403">
        <f t="shared" ref="C25:H25" si="3">SUM(C21:C24)</f>
        <v>0</v>
      </c>
      <c r="D25" s="402">
        <f t="shared" si="3"/>
        <v>0</v>
      </c>
      <c r="E25" s="403">
        <f t="shared" si="3"/>
        <v>0</v>
      </c>
      <c r="F25" s="649">
        <f t="shared" si="3"/>
        <v>21509395</v>
      </c>
      <c r="G25" s="663">
        <f t="shared" si="3"/>
        <v>21509395</v>
      </c>
      <c r="H25" s="663">
        <f t="shared" si="3"/>
        <v>8548204</v>
      </c>
    </row>
    <row r="26" spans="1:8" ht="15.75">
      <c r="A26" s="6" t="s">
        <v>320</v>
      </c>
      <c r="B26" s="146" t="s">
        <v>321</v>
      </c>
      <c r="C26" s="375"/>
      <c r="D26" s="377"/>
      <c r="E26" s="375"/>
      <c r="F26" s="646">
        <v>70000</v>
      </c>
      <c r="G26" s="660">
        <v>70000</v>
      </c>
      <c r="H26" s="660">
        <v>9843</v>
      </c>
    </row>
    <row r="27" spans="1:8" ht="15.75">
      <c r="A27" s="6" t="s">
        <v>322</v>
      </c>
      <c r="B27" s="18" t="s">
        <v>323</v>
      </c>
      <c r="C27" s="375"/>
      <c r="D27" s="377"/>
      <c r="E27" s="375"/>
      <c r="F27" s="646">
        <v>301000</v>
      </c>
      <c r="G27" s="660">
        <v>301000</v>
      </c>
      <c r="H27" s="660">
        <v>62944</v>
      </c>
    </row>
    <row r="28" spans="1:8" ht="15.75">
      <c r="A28" s="230" t="s">
        <v>324</v>
      </c>
      <c r="B28" s="406" t="s">
        <v>325</v>
      </c>
      <c r="C28" s="377">
        <f>SUM(C26:C27)</f>
        <v>0</v>
      </c>
      <c r="D28" s="375">
        <f>SUM(D26:D27)</f>
        <v>0</v>
      </c>
      <c r="E28" s="377">
        <f>SUM(E26:E27)</f>
        <v>0</v>
      </c>
      <c r="F28" s="646">
        <v>1185000</v>
      </c>
      <c r="G28" s="660">
        <v>1185000</v>
      </c>
      <c r="H28" s="660">
        <v>318045</v>
      </c>
    </row>
    <row r="29" spans="1:8" ht="15.75">
      <c r="A29" s="6" t="s">
        <v>326</v>
      </c>
      <c r="B29" s="18" t="s">
        <v>327</v>
      </c>
      <c r="C29" s="375"/>
      <c r="D29" s="377"/>
      <c r="E29" s="375"/>
      <c r="F29" s="646">
        <v>18817155</v>
      </c>
      <c r="G29" s="660">
        <v>18817155</v>
      </c>
      <c r="H29" s="660">
        <v>6820281</v>
      </c>
    </row>
    <row r="30" spans="1:8" ht="15.75">
      <c r="A30" s="6" t="s">
        <v>328</v>
      </c>
      <c r="B30" s="18" t="s">
        <v>329</v>
      </c>
      <c r="C30" s="375"/>
      <c r="D30" s="377"/>
      <c r="E30" s="375"/>
      <c r="F30" s="646">
        <v>840000</v>
      </c>
      <c r="G30" s="660">
        <v>840000</v>
      </c>
      <c r="H30" s="660">
        <v>107245</v>
      </c>
    </row>
    <row r="31" spans="1:8" ht="15.75">
      <c r="A31" s="6" t="s">
        <v>406</v>
      </c>
      <c r="B31" s="18" t="s">
        <v>407</v>
      </c>
      <c r="C31" s="375"/>
      <c r="D31" s="377"/>
      <c r="E31" s="375"/>
      <c r="F31" s="646"/>
      <c r="G31" s="659"/>
      <c r="H31" s="660"/>
    </row>
    <row r="32" spans="1:8" ht="15.75">
      <c r="A32" s="6" t="s">
        <v>332</v>
      </c>
      <c r="B32" s="18" t="s">
        <v>333</v>
      </c>
      <c r="C32" s="375"/>
      <c r="D32" s="377"/>
      <c r="E32" s="375"/>
      <c r="F32" s="646"/>
      <c r="G32" s="659"/>
      <c r="H32" s="660"/>
    </row>
    <row r="33" spans="1:8" ht="15.75">
      <c r="A33" s="6" t="s">
        <v>334</v>
      </c>
      <c r="B33" s="146" t="s">
        <v>335</v>
      </c>
      <c r="C33" s="375"/>
      <c r="D33" s="377"/>
      <c r="E33" s="375"/>
      <c r="F33" s="646">
        <v>996300</v>
      </c>
      <c r="G33" s="660">
        <v>996300</v>
      </c>
      <c r="H33" s="660">
        <v>577700</v>
      </c>
    </row>
    <row r="34" spans="1:8" ht="15.75">
      <c r="A34" s="6" t="s">
        <v>336</v>
      </c>
      <c r="B34" s="18" t="s">
        <v>337</v>
      </c>
      <c r="C34" s="375"/>
      <c r="D34" s="377"/>
      <c r="E34" s="375"/>
      <c r="F34" s="646">
        <v>1678000</v>
      </c>
      <c r="G34" s="660">
        <v>1678000</v>
      </c>
      <c r="H34" s="660">
        <v>344880</v>
      </c>
    </row>
    <row r="35" spans="1:8" ht="15.75">
      <c r="A35" s="6" t="s">
        <v>330</v>
      </c>
      <c r="B35" s="26" t="s">
        <v>338</v>
      </c>
      <c r="C35" s="377">
        <f>SUM(C29:C34)</f>
        <v>0</v>
      </c>
      <c r="D35" s="375">
        <f>SUM(D29:D34)</f>
        <v>0</v>
      </c>
      <c r="E35" s="377">
        <f>SUM(E29:E34)</f>
        <v>0</v>
      </c>
      <c r="F35" s="648"/>
      <c r="G35" s="660"/>
      <c r="H35" s="660"/>
    </row>
    <row r="36" spans="1:8" ht="15.75">
      <c r="A36" s="65" t="s">
        <v>339</v>
      </c>
      <c r="B36" s="70" t="s">
        <v>340</v>
      </c>
      <c r="C36" s="408">
        <f>SUM(C35,C28)</f>
        <v>0</v>
      </c>
      <c r="D36" s="409">
        <f>SUM(D35,D28)</f>
        <v>0</v>
      </c>
      <c r="E36" s="408">
        <f>SUM(E35,E28)</f>
        <v>0</v>
      </c>
      <c r="F36" s="648">
        <f>SUM(F26:F35)</f>
        <v>23887455</v>
      </c>
      <c r="G36" s="661">
        <f>SUM(G26:G35)</f>
        <v>23887455</v>
      </c>
      <c r="H36" s="661">
        <f>SUM(H26:H35)</f>
        <v>8240938</v>
      </c>
    </row>
    <row r="37" spans="1:8" ht="15.75">
      <c r="A37" s="6" t="s">
        <v>341</v>
      </c>
      <c r="B37" s="18" t="s">
        <v>342</v>
      </c>
      <c r="C37" s="375"/>
      <c r="D37" s="377"/>
      <c r="E37" s="375"/>
      <c r="F37" s="651">
        <v>200000</v>
      </c>
      <c r="G37" s="660">
        <v>200000</v>
      </c>
      <c r="H37" s="660">
        <v>5707</v>
      </c>
    </row>
    <row r="38" spans="1:8" ht="15.75">
      <c r="A38" s="6" t="s">
        <v>343</v>
      </c>
      <c r="B38" s="18" t="s">
        <v>408</v>
      </c>
      <c r="C38" s="375"/>
      <c r="D38" s="377"/>
      <c r="E38" s="375"/>
      <c r="F38" s="651">
        <v>216000</v>
      </c>
      <c r="G38" s="660">
        <v>216000</v>
      </c>
      <c r="H38" s="660">
        <v>16230</v>
      </c>
    </row>
    <row r="39" spans="1:8" ht="15.75">
      <c r="A39" s="65" t="s">
        <v>347</v>
      </c>
      <c r="B39" s="70" t="s">
        <v>348</v>
      </c>
      <c r="C39" s="408">
        <f t="shared" ref="C39:H39" si="4">SUM(C37:C38)</f>
        <v>0</v>
      </c>
      <c r="D39" s="408">
        <f t="shared" si="4"/>
        <v>0</v>
      </c>
      <c r="E39" s="408">
        <f t="shared" si="4"/>
        <v>0</v>
      </c>
      <c r="F39" s="648">
        <f t="shared" si="4"/>
        <v>416000</v>
      </c>
      <c r="G39" s="661">
        <f t="shared" si="4"/>
        <v>416000</v>
      </c>
      <c r="H39" s="661">
        <f t="shared" si="4"/>
        <v>21937</v>
      </c>
    </row>
    <row r="40" spans="1:8" ht="15.75">
      <c r="A40" s="6" t="s">
        <v>349</v>
      </c>
      <c r="B40" s="18" t="s">
        <v>409</v>
      </c>
      <c r="C40" s="375"/>
      <c r="D40" s="377"/>
      <c r="E40" s="375"/>
      <c r="F40" s="651">
        <v>1100000</v>
      </c>
      <c r="G40" s="660">
        <v>1100000</v>
      </c>
      <c r="H40" s="660">
        <v>613829</v>
      </c>
    </row>
    <row r="41" spans="1:8" ht="15.75">
      <c r="A41" s="6"/>
      <c r="B41" s="18" t="s">
        <v>410</v>
      </c>
      <c r="C41" s="375"/>
      <c r="D41" s="377"/>
      <c r="E41" s="375"/>
      <c r="F41" s="651">
        <v>3250000</v>
      </c>
      <c r="G41" s="660">
        <v>3250000</v>
      </c>
      <c r="H41" s="660">
        <v>2086064</v>
      </c>
    </row>
    <row r="42" spans="1:8" ht="15.75">
      <c r="A42" s="6" t="s">
        <v>353</v>
      </c>
      <c r="B42" s="18" t="s">
        <v>354</v>
      </c>
      <c r="C42" s="375"/>
      <c r="D42" s="377"/>
      <c r="E42" s="375"/>
      <c r="F42" s="651">
        <v>0</v>
      </c>
      <c r="G42" s="660"/>
      <c r="H42" s="660"/>
    </row>
    <row r="43" spans="1:8" ht="15.75">
      <c r="A43" s="6" t="s">
        <v>355</v>
      </c>
      <c r="B43" s="18" t="s">
        <v>566</v>
      </c>
      <c r="C43" s="375"/>
      <c r="D43" s="377"/>
      <c r="E43" s="375"/>
      <c r="F43" s="651">
        <v>150000</v>
      </c>
      <c r="G43" s="660">
        <v>150000</v>
      </c>
      <c r="H43" s="660">
        <v>44444</v>
      </c>
    </row>
    <row r="44" spans="1:8" ht="15.75">
      <c r="A44" s="6" t="s">
        <v>357</v>
      </c>
      <c r="B44" s="18" t="s">
        <v>358</v>
      </c>
      <c r="C44" s="375"/>
      <c r="D44" s="377"/>
      <c r="E44" s="375"/>
      <c r="F44" s="651"/>
      <c r="G44" s="660"/>
      <c r="H44" s="660"/>
    </row>
    <row r="45" spans="1:8" ht="15.75">
      <c r="A45" s="6" t="s">
        <v>359</v>
      </c>
      <c r="B45" s="18" t="s">
        <v>411</v>
      </c>
      <c r="C45" s="375"/>
      <c r="D45" s="377"/>
      <c r="E45" s="375"/>
      <c r="F45" s="651">
        <v>2027500</v>
      </c>
      <c r="G45" s="660">
        <v>2027500</v>
      </c>
      <c r="H45" s="660">
        <v>91490</v>
      </c>
    </row>
    <row r="46" spans="1:8" ht="15.75">
      <c r="A46" s="6" t="s">
        <v>361</v>
      </c>
      <c r="B46" s="18" t="s">
        <v>412</v>
      </c>
      <c r="C46" s="375"/>
      <c r="D46" s="377"/>
      <c r="E46" s="375"/>
      <c r="F46" s="651">
        <v>6060020</v>
      </c>
      <c r="G46" s="660">
        <v>6060020</v>
      </c>
      <c r="H46" s="660">
        <v>2955949</v>
      </c>
    </row>
    <row r="47" spans="1:8" ht="15.75">
      <c r="A47" s="65" t="s">
        <v>363</v>
      </c>
      <c r="B47" s="70" t="s">
        <v>364</v>
      </c>
      <c r="C47" s="409">
        <f t="shared" ref="C47:H47" si="5">SUM(C40:C46)</f>
        <v>0</v>
      </c>
      <c r="D47" s="408">
        <f t="shared" si="5"/>
        <v>0</v>
      </c>
      <c r="E47" s="409">
        <f t="shared" si="5"/>
        <v>0</v>
      </c>
      <c r="F47" s="648">
        <f t="shared" si="5"/>
        <v>12587520</v>
      </c>
      <c r="G47" s="661">
        <f t="shared" si="5"/>
        <v>12587520</v>
      </c>
      <c r="H47" s="661">
        <f t="shared" si="5"/>
        <v>5791776</v>
      </c>
    </row>
    <row r="48" spans="1:8" ht="15.75">
      <c r="A48" s="6" t="s">
        <v>365</v>
      </c>
      <c r="B48" s="18" t="s">
        <v>366</v>
      </c>
      <c r="C48" s="375"/>
      <c r="D48" s="377"/>
      <c r="E48" s="375"/>
      <c r="F48" s="651">
        <v>430000</v>
      </c>
      <c r="G48" s="660">
        <v>430000</v>
      </c>
      <c r="H48" s="660">
        <v>28915</v>
      </c>
    </row>
    <row r="49" spans="1:8" ht="15.75">
      <c r="A49" s="6" t="s">
        <v>367</v>
      </c>
      <c r="B49" s="18" t="s">
        <v>368</v>
      </c>
      <c r="C49" s="375"/>
      <c r="D49" s="377"/>
      <c r="E49" s="375"/>
      <c r="F49" s="651"/>
      <c r="G49" s="659"/>
      <c r="H49" s="659"/>
    </row>
    <row r="50" spans="1:8" ht="15.75">
      <c r="A50" s="6" t="s">
        <v>369</v>
      </c>
      <c r="B50" s="18" t="s">
        <v>370</v>
      </c>
      <c r="C50" s="375"/>
      <c r="D50" s="377"/>
      <c r="E50" s="375"/>
      <c r="F50" s="651"/>
      <c r="G50" s="659"/>
      <c r="H50" s="659"/>
    </row>
    <row r="51" spans="1:8" ht="15.75">
      <c r="A51" s="65" t="s">
        <v>371</v>
      </c>
      <c r="B51" s="70" t="s">
        <v>372</v>
      </c>
      <c r="C51" s="409">
        <f>SUM(C48:C50)</f>
        <v>0</v>
      </c>
      <c r="D51" s="408">
        <f>SUM(D48:D50)</f>
        <v>0</v>
      </c>
      <c r="E51" s="409">
        <f>SUM(E48:E50)</f>
        <v>0</v>
      </c>
      <c r="F51" s="648">
        <f>SUM(F48:F50)</f>
        <v>430000</v>
      </c>
      <c r="G51" s="661">
        <f>G48+G49+G50</f>
        <v>430000</v>
      </c>
      <c r="H51" s="661">
        <f>H48+H49+H50</f>
        <v>28915</v>
      </c>
    </row>
    <row r="52" spans="1:8" ht="15.75">
      <c r="A52" s="6" t="s">
        <v>373</v>
      </c>
      <c r="B52" s="18" t="s">
        <v>374</v>
      </c>
      <c r="C52" s="375"/>
      <c r="D52" s="377"/>
      <c r="E52" s="375"/>
      <c r="F52" s="651">
        <v>7343152</v>
      </c>
      <c r="G52" s="660">
        <v>7343152</v>
      </c>
      <c r="H52" s="660">
        <v>2851934</v>
      </c>
    </row>
    <row r="53" spans="1:8" ht="15.75">
      <c r="A53" s="6" t="s">
        <v>375</v>
      </c>
      <c r="B53" s="18" t="s">
        <v>376</v>
      </c>
      <c r="C53" s="375"/>
      <c r="D53" s="377"/>
      <c r="E53" s="375"/>
      <c r="F53" s="651">
        <v>1000000</v>
      </c>
      <c r="G53" s="660">
        <v>1000000</v>
      </c>
      <c r="H53" s="660">
        <v>199000</v>
      </c>
    </row>
    <row r="54" spans="1:8" ht="15.75">
      <c r="A54" s="6" t="s">
        <v>377</v>
      </c>
      <c r="B54" s="18" t="s">
        <v>378</v>
      </c>
      <c r="C54" s="375"/>
      <c r="D54" s="377"/>
      <c r="E54" s="375"/>
      <c r="F54" s="651"/>
      <c r="G54" s="660"/>
      <c r="H54" s="659"/>
    </row>
    <row r="55" spans="1:8" ht="15.75">
      <c r="A55" s="6" t="s">
        <v>379</v>
      </c>
      <c r="B55" s="146" t="s">
        <v>380</v>
      </c>
      <c r="C55" s="375"/>
      <c r="D55" s="377"/>
      <c r="E55" s="375"/>
      <c r="F55" s="651"/>
      <c r="G55" s="660"/>
      <c r="H55" s="659"/>
    </row>
    <row r="56" spans="1:8" ht="15.75">
      <c r="A56" s="6" t="s">
        <v>381</v>
      </c>
      <c r="B56" s="18" t="s">
        <v>382</v>
      </c>
      <c r="C56" s="375"/>
      <c r="D56" s="377"/>
      <c r="E56" s="375"/>
      <c r="F56" s="638"/>
      <c r="G56" s="660"/>
      <c r="H56" s="659"/>
    </row>
    <row r="57" spans="1:8" ht="15.75">
      <c r="A57" s="699" t="s">
        <v>383</v>
      </c>
      <c r="B57" s="700" t="s">
        <v>384</v>
      </c>
      <c r="C57" s="701">
        <f>SUM(C52:C56)</f>
        <v>0</v>
      </c>
      <c r="D57" s="443">
        <f>SUM(D52:D56)</f>
        <v>0</v>
      </c>
      <c r="E57" s="443">
        <f>SUM(E52:E56)</f>
        <v>0</v>
      </c>
      <c r="F57" s="652">
        <f>F52+F53+F54+F54</f>
        <v>8343152</v>
      </c>
      <c r="G57" s="664">
        <f>SUM(G52:G56)</f>
        <v>8343152</v>
      </c>
      <c r="H57" s="664">
        <f>SUM(H52:H56)</f>
        <v>3050934</v>
      </c>
    </row>
    <row r="58" spans="1:8" ht="18.75">
      <c r="A58" s="10" t="s">
        <v>19</v>
      </c>
      <c r="B58" s="37" t="s">
        <v>385</v>
      </c>
      <c r="C58" s="402">
        <f>SUM(C36,C39,C47,C51,C57)</f>
        <v>0</v>
      </c>
      <c r="D58" s="403">
        <f>SUM(D36,D39,D47,D51,D57)</f>
        <v>0</v>
      </c>
      <c r="E58" s="402">
        <f>SUM(E36,E39,E47,E51,E57)</f>
        <v>0</v>
      </c>
      <c r="F58" s="649">
        <f>SUM(F36,F39,F47,F51,F57)</f>
        <v>45664127</v>
      </c>
      <c r="G58" s="665">
        <f>G36+G39+G47+G51+G57</f>
        <v>45664127</v>
      </c>
      <c r="H58" s="665">
        <f>H36+H39+H47+H51+H57</f>
        <v>17134500</v>
      </c>
    </row>
    <row r="59" spans="1:8" ht="15.75">
      <c r="A59" s="702" t="s">
        <v>23</v>
      </c>
      <c r="B59" s="37" t="s">
        <v>386</v>
      </c>
      <c r="C59" s="402"/>
      <c r="D59" s="402"/>
      <c r="E59" s="402"/>
      <c r="F59" s="649"/>
      <c r="G59" s="663"/>
      <c r="H59" s="663"/>
    </row>
    <row r="60" spans="1:8" ht="15.75">
      <c r="A60" s="23" t="s">
        <v>27</v>
      </c>
      <c r="B60" s="18" t="s">
        <v>28</v>
      </c>
      <c r="C60" s="375"/>
      <c r="D60" s="375"/>
      <c r="E60" s="375"/>
      <c r="F60" s="651"/>
      <c r="G60" s="659"/>
      <c r="H60" s="659"/>
    </row>
    <row r="61" spans="1:8" ht="15.75">
      <c r="A61" s="23" t="s">
        <v>31</v>
      </c>
      <c r="B61" s="18" t="s">
        <v>387</v>
      </c>
      <c r="C61" s="375"/>
      <c r="D61" s="375"/>
      <c r="E61" s="375"/>
      <c r="F61" s="651"/>
      <c r="G61" s="659"/>
      <c r="H61" s="659"/>
    </row>
    <row r="62" spans="1:8" ht="15.75">
      <c r="A62" s="23" t="s">
        <v>35</v>
      </c>
      <c r="B62" s="18" t="s">
        <v>36</v>
      </c>
      <c r="C62" s="375"/>
      <c r="D62" s="375"/>
      <c r="E62" s="375"/>
      <c r="F62" s="651"/>
      <c r="G62" s="659"/>
      <c r="H62" s="659"/>
    </row>
    <row r="63" spans="1:8" ht="15.75">
      <c r="A63" s="23" t="s">
        <v>66</v>
      </c>
      <c r="B63" s="18" t="s">
        <v>388</v>
      </c>
      <c r="C63" s="375"/>
      <c r="D63" s="375"/>
      <c r="E63" s="375"/>
      <c r="F63" s="651"/>
      <c r="G63" s="659"/>
      <c r="H63" s="659"/>
    </row>
    <row r="64" spans="1:8" ht="15.75">
      <c r="A64" s="10" t="s">
        <v>39</v>
      </c>
      <c r="B64" s="37" t="s">
        <v>249</v>
      </c>
      <c r="C64" s="402">
        <f>SUM(C60:C63)</f>
        <v>0</v>
      </c>
      <c r="D64" s="402">
        <f>SUM(D60:D63)</f>
        <v>0</v>
      </c>
      <c r="E64" s="402">
        <f>SUM(E60:E63)</f>
        <v>0</v>
      </c>
      <c r="F64" s="649">
        <f>SUM(F60:F63)</f>
        <v>0</v>
      </c>
      <c r="G64" s="663"/>
      <c r="H64" s="663"/>
    </row>
    <row r="65" spans="1:8" ht="15.75">
      <c r="A65" s="10" t="s">
        <v>43</v>
      </c>
      <c r="B65" s="37" t="s">
        <v>389</v>
      </c>
      <c r="C65" s="402"/>
      <c r="D65" s="402"/>
      <c r="E65" s="402"/>
      <c r="F65" s="649">
        <v>0</v>
      </c>
      <c r="G65" s="663"/>
      <c r="H65" s="663"/>
    </row>
    <row r="66" spans="1:8" ht="15.75">
      <c r="A66" s="10" t="s">
        <v>47</v>
      </c>
      <c r="B66" s="37" t="s">
        <v>390</v>
      </c>
      <c r="C66" s="402"/>
      <c r="D66" s="402"/>
      <c r="E66" s="402"/>
      <c r="F66" s="649"/>
      <c r="G66" s="663"/>
      <c r="H66" s="663"/>
    </row>
    <row r="67" spans="1:8" ht="15.75">
      <c r="A67" s="6" t="s">
        <v>51</v>
      </c>
      <c r="B67" s="18" t="s">
        <v>52</v>
      </c>
      <c r="C67" s="377"/>
      <c r="D67" s="377"/>
      <c r="E67" s="377"/>
      <c r="F67" s="653"/>
      <c r="G67" s="660"/>
      <c r="H67" s="660"/>
    </row>
    <row r="68" spans="1:8" ht="15.75">
      <c r="A68" s="6" t="s">
        <v>54</v>
      </c>
      <c r="B68" s="18" t="s">
        <v>55</v>
      </c>
      <c r="C68" s="377"/>
      <c r="D68" s="377"/>
      <c r="E68" s="377"/>
      <c r="F68" s="653"/>
      <c r="G68" s="660"/>
      <c r="H68" s="660"/>
    </row>
    <row r="69" spans="1:8" ht="15.75">
      <c r="A69" s="6" t="s">
        <v>58</v>
      </c>
      <c r="B69" s="18" t="s">
        <v>59</v>
      </c>
      <c r="C69" s="377"/>
      <c r="D69" s="377"/>
      <c r="E69" s="377"/>
      <c r="F69" s="653"/>
      <c r="G69" s="660"/>
      <c r="H69" s="660"/>
    </row>
    <row r="70" spans="1:8" ht="15.75">
      <c r="A70" s="10" t="s">
        <v>62</v>
      </c>
      <c r="B70" s="37" t="s">
        <v>391</v>
      </c>
      <c r="C70" s="402">
        <f>SUM(C67:C69)</f>
        <v>0</v>
      </c>
      <c r="D70" s="402">
        <f>SUM(D67:D69)</f>
        <v>0</v>
      </c>
      <c r="E70" s="402">
        <f>SUM(E67:E69)</f>
        <v>0</v>
      </c>
      <c r="F70" s="649">
        <f>SUM(F67:F69)</f>
        <v>0</v>
      </c>
      <c r="G70" s="663"/>
      <c r="H70" s="663"/>
    </row>
    <row r="71" spans="1:8" ht="15.75">
      <c r="A71" s="703"/>
      <c r="B71" s="704" t="s">
        <v>392</v>
      </c>
      <c r="C71" s="418">
        <f>SUM(C20,C25,C58,C59,C64,C65,C66,C70)</f>
        <v>0</v>
      </c>
      <c r="D71" s="418">
        <f>SUM(D20,D25,D58,D59,D64,D65,D66,D70)</f>
        <v>0</v>
      </c>
      <c r="E71" s="418">
        <f>SUM(E20,E25,E58,E59,E64,E65,E66,E70)</f>
        <v>0</v>
      </c>
      <c r="F71" s="654">
        <f>SUM(F20+F25+F36+F39+F47+F51+F57)</f>
        <v>189318912</v>
      </c>
      <c r="G71" s="666">
        <f>G20+G25+G36+G39+G47+G51+G57</f>
        <v>189318912</v>
      </c>
      <c r="H71" s="666">
        <f>H20+H25+H36+H39+H47+H51+H57</f>
        <v>79691783</v>
      </c>
    </row>
    <row r="72" spans="1:8" ht="15.75">
      <c r="A72" s="6" t="s">
        <v>84</v>
      </c>
      <c r="B72" s="25" t="s">
        <v>85</v>
      </c>
      <c r="C72" s="705"/>
      <c r="D72" s="706"/>
      <c r="E72" s="375"/>
      <c r="F72" s="652"/>
      <c r="G72" s="659"/>
      <c r="H72" s="659"/>
    </row>
    <row r="73" spans="1:8" ht="15.75">
      <c r="A73" s="6"/>
      <c r="B73" s="25"/>
      <c r="C73" s="705"/>
      <c r="D73" s="705"/>
      <c r="E73" s="705"/>
      <c r="F73" s="655"/>
      <c r="G73" s="667"/>
      <c r="H73" s="667"/>
    </row>
    <row r="74" spans="1:8" ht="15.75">
      <c r="A74" s="6" t="s">
        <v>94</v>
      </c>
      <c r="B74" s="25" t="s">
        <v>95</v>
      </c>
      <c r="C74" s="705"/>
      <c r="D74" s="706"/>
      <c r="E74" s="375"/>
      <c r="F74" s="652"/>
      <c r="G74" s="659"/>
      <c r="H74" s="659"/>
    </row>
    <row r="75" spans="1:8" ht="15.75">
      <c r="A75" s="707"/>
      <c r="B75" s="708" t="s">
        <v>393</v>
      </c>
      <c r="C75" s="424">
        <f>SUM(C71:C74)</f>
        <v>0</v>
      </c>
      <c r="D75" s="424">
        <f>SUM(D71:D74)</f>
        <v>0</v>
      </c>
      <c r="E75" s="424">
        <f>SUM(E71:E74)</f>
        <v>0</v>
      </c>
      <c r="F75" s="656">
        <f>SUM(F71:F74)</f>
        <v>189318912</v>
      </c>
      <c r="G75" s="666">
        <f>G71+G74</f>
        <v>189318912</v>
      </c>
      <c r="H75" s="666">
        <f>H71+H74</f>
        <v>79691783</v>
      </c>
    </row>
    <row r="76" spans="1:8" ht="15.75" hidden="1">
      <c r="A76" s="709"/>
      <c r="B76" s="710"/>
      <c r="C76" s="378"/>
      <c r="D76" s="378"/>
      <c r="E76" s="378"/>
      <c r="F76" s="427"/>
      <c r="G76" s="659"/>
      <c r="H76" s="659"/>
    </row>
    <row r="77" spans="1:8" ht="15.75" hidden="1">
      <c r="A77" s="6" t="s">
        <v>133</v>
      </c>
      <c r="B77" s="6" t="s">
        <v>134</v>
      </c>
      <c r="C77" s="375"/>
      <c r="D77" s="377"/>
      <c r="E77" s="375"/>
      <c r="F77" s="651"/>
      <c r="G77" s="659"/>
      <c r="H77" s="659"/>
    </row>
    <row r="78" spans="1:8" ht="15.75" hidden="1">
      <c r="A78" s="6" t="s">
        <v>135</v>
      </c>
      <c r="B78" s="18" t="s">
        <v>136</v>
      </c>
      <c r="C78" s="375"/>
      <c r="D78" s="377"/>
      <c r="E78" s="375"/>
      <c r="F78" s="651"/>
      <c r="G78" s="659"/>
      <c r="H78" s="659"/>
    </row>
    <row r="79" spans="1:8" ht="15.75" hidden="1">
      <c r="A79" s="6" t="s">
        <v>137</v>
      </c>
      <c r="B79" s="18" t="s">
        <v>138</v>
      </c>
      <c r="C79" s="375"/>
      <c r="D79" s="377"/>
      <c r="E79" s="375"/>
      <c r="F79" s="651"/>
      <c r="G79" s="659"/>
      <c r="H79" s="659"/>
    </row>
    <row r="80" spans="1:8" ht="15.75" hidden="1">
      <c r="A80" s="6" t="s">
        <v>139</v>
      </c>
      <c r="B80" s="18" t="s">
        <v>140</v>
      </c>
      <c r="C80" s="375"/>
      <c r="D80" s="377"/>
      <c r="E80" s="375"/>
      <c r="F80" s="651"/>
      <c r="G80" s="659"/>
      <c r="H80" s="659"/>
    </row>
    <row r="81" spans="1:8" ht="15.75" hidden="1">
      <c r="A81" s="6" t="s">
        <v>141</v>
      </c>
      <c r="B81" s="18" t="s">
        <v>142</v>
      </c>
      <c r="C81" s="375"/>
      <c r="D81" s="377"/>
      <c r="E81" s="375"/>
      <c r="F81" s="651"/>
      <c r="G81" s="659"/>
      <c r="H81" s="659"/>
    </row>
    <row r="82" spans="1:8" ht="15.75" hidden="1">
      <c r="A82" s="6" t="s">
        <v>143</v>
      </c>
      <c r="B82" s="18" t="s">
        <v>144</v>
      </c>
      <c r="C82" s="375"/>
      <c r="D82" s="377"/>
      <c r="E82" s="375"/>
      <c r="F82" s="651"/>
      <c r="G82" s="659"/>
      <c r="H82" s="659"/>
    </row>
    <row r="83" spans="1:8" ht="15.75" hidden="1">
      <c r="A83" s="65" t="s">
        <v>9</v>
      </c>
      <c r="B83" s="70" t="s">
        <v>10</v>
      </c>
      <c r="C83" s="409">
        <f>SUM(C77:C82)</f>
        <v>0</v>
      </c>
      <c r="D83" s="408">
        <f>SUM(D77:D82)</f>
        <v>0</v>
      </c>
      <c r="E83" s="409">
        <f>SUM(E77:E82)</f>
        <v>0</v>
      </c>
      <c r="F83" s="648">
        <f>SUM(F77:F82)</f>
        <v>0</v>
      </c>
      <c r="G83" s="661"/>
      <c r="H83" s="661"/>
    </row>
    <row r="84" spans="1:8" ht="15.75" hidden="1">
      <c r="A84" s="6"/>
      <c r="B84" s="18" t="s">
        <v>413</v>
      </c>
      <c r="C84" s="375"/>
      <c r="D84" s="377"/>
      <c r="E84" s="375"/>
      <c r="F84" s="652"/>
      <c r="G84" s="659"/>
      <c r="H84" s="659"/>
    </row>
    <row r="85" spans="1:8" ht="15.75" hidden="1">
      <c r="A85" s="6"/>
      <c r="B85" s="18"/>
      <c r="C85" s="375"/>
      <c r="D85" s="375"/>
      <c r="E85" s="375"/>
      <c r="F85" s="652"/>
      <c r="G85" s="659"/>
      <c r="H85" s="659"/>
    </row>
    <row r="86" spans="1:8" ht="15.75" hidden="1">
      <c r="A86" s="65" t="s">
        <v>13</v>
      </c>
      <c r="B86" s="70" t="s">
        <v>147</v>
      </c>
      <c r="C86" s="409">
        <f>SUM(C84:C85)</f>
        <v>0</v>
      </c>
      <c r="D86" s="408">
        <f>SUM(D84:D85)</f>
        <v>0</v>
      </c>
      <c r="E86" s="409">
        <f>SUM(E84:E85)</f>
        <v>0</v>
      </c>
      <c r="F86" s="648">
        <f>SUM(F84:F85)</f>
        <v>0</v>
      </c>
      <c r="G86" s="668"/>
      <c r="H86" s="668"/>
    </row>
    <row r="87" spans="1:8" ht="15.75" hidden="1">
      <c r="A87" s="10" t="s">
        <v>17</v>
      </c>
      <c r="B87" s="37" t="s">
        <v>148</v>
      </c>
      <c r="C87" s="402">
        <f>SUM(C86,C83)</f>
        <v>0</v>
      </c>
      <c r="D87" s="402">
        <f>SUM(D86,D83)</f>
        <v>0</v>
      </c>
      <c r="E87" s="402">
        <f>SUM(E86,E83)</f>
        <v>0</v>
      </c>
      <c r="F87" s="649">
        <f>SUM(F83,F86)</f>
        <v>0</v>
      </c>
      <c r="G87" s="663"/>
      <c r="H87" s="663"/>
    </row>
    <row r="88" spans="1:8" ht="15.75" hidden="1">
      <c r="A88" s="65" t="s">
        <v>21</v>
      </c>
      <c r="B88" s="70" t="s">
        <v>150</v>
      </c>
      <c r="C88" s="408"/>
      <c r="D88" s="408"/>
      <c r="E88" s="408"/>
      <c r="F88" s="648"/>
      <c r="G88" s="661"/>
      <c r="H88" s="661"/>
    </row>
    <row r="89" spans="1:8" ht="15.75" hidden="1">
      <c r="A89" s="6"/>
      <c r="B89" s="18" t="s">
        <v>414</v>
      </c>
      <c r="C89" s="375"/>
      <c r="D89" s="377"/>
      <c r="E89" s="375"/>
      <c r="F89" s="651"/>
      <c r="G89" s="659"/>
      <c r="H89" s="659"/>
    </row>
    <row r="90" spans="1:8" ht="15.75" hidden="1">
      <c r="A90" s="6"/>
      <c r="B90" s="18"/>
      <c r="C90" s="375"/>
      <c r="D90" s="375"/>
      <c r="E90" s="375"/>
      <c r="F90" s="652"/>
      <c r="G90" s="659"/>
      <c r="H90" s="659"/>
    </row>
    <row r="91" spans="1:8" ht="15.75" hidden="1">
      <c r="A91" s="65" t="s">
        <v>25</v>
      </c>
      <c r="B91" s="70" t="s">
        <v>152</v>
      </c>
      <c r="C91" s="409">
        <f>SUM(C89:C90)</f>
        <v>0</v>
      </c>
      <c r="D91" s="408">
        <f>SUM(D89:D90)</f>
        <v>0</v>
      </c>
      <c r="E91" s="408">
        <f>SUM(E89:E90)</f>
        <v>0</v>
      </c>
      <c r="F91" s="648">
        <f>SUM(F89:F90)</f>
        <v>0</v>
      </c>
      <c r="G91" s="668"/>
      <c r="H91" s="668"/>
    </row>
    <row r="92" spans="1:8" ht="15.75" hidden="1">
      <c r="A92" s="10" t="s">
        <v>29</v>
      </c>
      <c r="B92" s="37" t="s">
        <v>153</v>
      </c>
      <c r="C92" s="402">
        <f>SUM(C88,C91)</f>
        <v>0</v>
      </c>
      <c r="D92" s="403">
        <f>SUM(D88,D91)</f>
        <v>0</v>
      </c>
      <c r="E92" s="402">
        <f>SUM(E88,E91)</f>
        <v>0</v>
      </c>
      <c r="F92" s="649">
        <f>SUM(F88,F91)</f>
        <v>0</v>
      </c>
      <c r="G92" s="662"/>
      <c r="H92" s="662"/>
    </row>
    <row r="93" spans="1:8" ht="15.75" hidden="1">
      <c r="A93" s="6" t="s">
        <v>33</v>
      </c>
      <c r="B93" s="145" t="s">
        <v>397</v>
      </c>
      <c r="C93" s="375"/>
      <c r="D93" s="375"/>
      <c r="E93" s="375"/>
      <c r="F93" s="652"/>
      <c r="G93" s="659"/>
      <c r="H93" s="659"/>
    </row>
    <row r="94" spans="1:8" ht="15.75" hidden="1">
      <c r="A94" s="6" t="s">
        <v>37</v>
      </c>
      <c r="B94" s="145" t="s">
        <v>398</v>
      </c>
      <c r="C94" s="375"/>
      <c r="D94" s="377"/>
      <c r="E94" s="375"/>
      <c r="F94" s="651"/>
      <c r="G94" s="659"/>
      <c r="H94" s="659"/>
    </row>
    <row r="95" spans="1:8" ht="15.75" hidden="1">
      <c r="A95" s="6" t="s">
        <v>41</v>
      </c>
      <c r="B95" s="26" t="s">
        <v>399</v>
      </c>
      <c r="C95" s="375"/>
      <c r="D95" s="377"/>
      <c r="E95" s="375"/>
      <c r="F95" s="651"/>
      <c r="G95" s="659"/>
      <c r="H95" s="659"/>
    </row>
    <row r="96" spans="1:8" ht="15.75" hidden="1">
      <c r="A96" s="6" t="s">
        <v>45</v>
      </c>
      <c r="B96" s="26" t="s">
        <v>46</v>
      </c>
      <c r="C96" s="375"/>
      <c r="D96" s="377"/>
      <c r="E96" s="375"/>
      <c r="F96" s="651"/>
      <c r="G96" s="659"/>
      <c r="H96" s="659"/>
    </row>
    <row r="97" spans="1:8" ht="15.75" hidden="1">
      <c r="A97" s="6" t="s">
        <v>49</v>
      </c>
      <c r="B97" s="26" t="s">
        <v>415</v>
      </c>
      <c r="C97" s="375"/>
      <c r="D97" s="377"/>
      <c r="E97" s="375"/>
      <c r="F97" s="651"/>
      <c r="G97" s="659"/>
      <c r="H97" s="659"/>
    </row>
    <row r="98" spans="1:8" ht="15.75" hidden="1">
      <c r="A98" s="6"/>
      <c r="B98" s="146" t="s">
        <v>53</v>
      </c>
      <c r="C98" s="375"/>
      <c r="D98" s="377"/>
      <c r="E98" s="375"/>
      <c r="F98" s="651"/>
      <c r="G98" s="659"/>
      <c r="H98" s="659"/>
    </row>
    <row r="99" spans="1:8" ht="15.75" hidden="1">
      <c r="A99" s="10" t="s">
        <v>56</v>
      </c>
      <c r="B99" s="37" t="s">
        <v>159</v>
      </c>
      <c r="C99" s="403">
        <f>SUM(C94:C98)</f>
        <v>0</v>
      </c>
      <c r="D99" s="402">
        <f>SUM(D94:D98)</f>
        <v>0</v>
      </c>
      <c r="E99" s="403">
        <f>SUM(E94:E98)</f>
        <v>0</v>
      </c>
      <c r="F99" s="649">
        <f>SUM(F94:F98)</f>
        <v>0</v>
      </c>
      <c r="G99" s="663"/>
      <c r="H99" s="663"/>
    </row>
    <row r="100" spans="1:8" ht="17.45" customHeight="1">
      <c r="A100" s="838"/>
      <c r="B100" s="838" t="s">
        <v>61</v>
      </c>
      <c r="C100" s="403"/>
      <c r="D100" s="402"/>
      <c r="E100" s="403"/>
      <c r="F100" s="835"/>
      <c r="G100" s="669"/>
      <c r="H100" s="669"/>
    </row>
    <row r="101" spans="1:8" ht="17.45" customHeight="1">
      <c r="A101" s="838"/>
      <c r="B101" s="838"/>
      <c r="C101" s="403"/>
      <c r="D101" s="402"/>
      <c r="E101" s="403"/>
      <c r="F101" s="835"/>
      <c r="G101" s="669"/>
      <c r="H101" s="669"/>
    </row>
    <row r="102" spans="1:8" ht="17.45" customHeight="1">
      <c r="A102" s="838"/>
      <c r="B102" s="838"/>
      <c r="C102" s="403"/>
      <c r="D102" s="402"/>
      <c r="E102" s="403"/>
      <c r="F102" s="835"/>
      <c r="G102" s="669"/>
      <c r="H102" s="669"/>
    </row>
    <row r="103" spans="1:8" ht="15.75">
      <c r="A103" s="6" t="s">
        <v>160</v>
      </c>
      <c r="B103" s="146" t="s">
        <v>416</v>
      </c>
      <c r="C103" s="375"/>
      <c r="D103" s="377"/>
      <c r="E103" s="375"/>
      <c r="F103" s="657">
        <v>1860000</v>
      </c>
      <c r="G103" s="660">
        <v>1860000</v>
      </c>
      <c r="H103" s="660">
        <v>806709</v>
      </c>
    </row>
    <row r="104" spans="1:8" ht="15.75">
      <c r="A104" s="6" t="s">
        <v>161</v>
      </c>
      <c r="B104" s="146" t="s">
        <v>417</v>
      </c>
      <c r="C104" s="375"/>
      <c r="D104" s="377"/>
      <c r="E104" s="375"/>
      <c r="F104" s="657">
        <v>516978</v>
      </c>
      <c r="G104" s="660">
        <v>516978</v>
      </c>
      <c r="H104" s="660">
        <v>133616</v>
      </c>
    </row>
    <row r="105" spans="1:8" ht="15.75">
      <c r="A105" s="6" t="s">
        <v>163</v>
      </c>
      <c r="B105" s="146" t="s">
        <v>418</v>
      </c>
      <c r="C105" s="375"/>
      <c r="D105" s="377"/>
      <c r="E105" s="375"/>
      <c r="F105" s="657"/>
      <c r="G105" s="660"/>
      <c r="H105" s="660"/>
    </row>
    <row r="106" spans="1:8" ht="15.75">
      <c r="A106" s="6"/>
      <c r="B106" s="146" t="s">
        <v>419</v>
      </c>
      <c r="C106" s="375"/>
      <c r="D106" s="377"/>
      <c r="E106" s="375"/>
      <c r="F106" s="657">
        <v>4619820</v>
      </c>
      <c r="G106" s="660">
        <v>4619820</v>
      </c>
      <c r="H106" s="660"/>
    </row>
    <row r="107" spans="1:8" ht="15.75">
      <c r="A107" s="6" t="s">
        <v>167</v>
      </c>
      <c r="B107" s="146" t="s">
        <v>420</v>
      </c>
      <c r="C107" s="375"/>
      <c r="D107" s="377"/>
      <c r="E107" s="375"/>
      <c r="F107" s="657">
        <v>4095300</v>
      </c>
      <c r="G107" s="660">
        <v>4095300</v>
      </c>
      <c r="H107" s="660">
        <v>2900235</v>
      </c>
    </row>
    <row r="108" spans="1:8" ht="15.75">
      <c r="A108" s="6" t="s">
        <v>167</v>
      </c>
      <c r="B108" s="146" t="s">
        <v>421</v>
      </c>
      <c r="C108" s="375"/>
      <c r="D108" s="377"/>
      <c r="E108" s="375"/>
      <c r="F108" s="657">
        <v>1126400</v>
      </c>
      <c r="G108" s="660">
        <v>1126400</v>
      </c>
      <c r="H108" s="660">
        <v>357755</v>
      </c>
    </row>
    <row r="109" spans="1:8" ht="15.75">
      <c r="A109" s="6" t="s">
        <v>169</v>
      </c>
      <c r="B109" s="146" t="s">
        <v>170</v>
      </c>
      <c r="C109" s="375"/>
      <c r="D109" s="377"/>
      <c r="E109" s="375"/>
      <c r="F109" s="657">
        <v>3298993</v>
      </c>
      <c r="G109" s="660">
        <v>3298993</v>
      </c>
      <c r="H109" s="660"/>
    </row>
    <row r="110" spans="1:8" ht="15.75">
      <c r="A110" s="6" t="s">
        <v>171</v>
      </c>
      <c r="B110" s="146" t="s">
        <v>172</v>
      </c>
      <c r="C110" s="375"/>
      <c r="D110" s="377"/>
      <c r="E110" s="375"/>
      <c r="F110" s="657"/>
      <c r="G110" s="660"/>
      <c r="H110" s="660">
        <v>1133546</v>
      </c>
    </row>
    <row r="111" spans="1:8" ht="15.75">
      <c r="A111" s="6" t="s">
        <v>173</v>
      </c>
      <c r="B111" s="146" t="s">
        <v>174</v>
      </c>
      <c r="C111" s="375"/>
      <c r="D111" s="377"/>
      <c r="E111" s="375"/>
      <c r="F111" s="657"/>
      <c r="G111" s="660"/>
      <c r="H111" s="660">
        <v>2449</v>
      </c>
    </row>
    <row r="112" spans="1:8" ht="15.75">
      <c r="A112" s="10" t="s">
        <v>60</v>
      </c>
      <c r="B112" s="37" t="s">
        <v>177</v>
      </c>
      <c r="C112" s="403">
        <f t="shared" ref="C112:H112" si="6">SUM(C103:C111)</f>
        <v>0</v>
      </c>
      <c r="D112" s="402">
        <f t="shared" si="6"/>
        <v>0</v>
      </c>
      <c r="E112" s="403">
        <f t="shared" si="6"/>
        <v>0</v>
      </c>
      <c r="F112" s="649">
        <f t="shared" si="6"/>
        <v>15517491</v>
      </c>
      <c r="G112" s="663">
        <f t="shared" si="6"/>
        <v>15517491</v>
      </c>
      <c r="H112" s="663">
        <f t="shared" si="6"/>
        <v>5334310</v>
      </c>
    </row>
    <row r="113" spans="1:8" ht="15.75" hidden="1">
      <c r="A113" s="6" t="s">
        <v>178</v>
      </c>
      <c r="B113" s="18" t="s">
        <v>179</v>
      </c>
      <c r="C113" s="377"/>
      <c r="D113" s="377"/>
      <c r="E113" s="375"/>
      <c r="F113" s="652"/>
      <c r="G113" s="659"/>
      <c r="H113" s="659"/>
    </row>
    <row r="114" spans="1:8" ht="15.75" hidden="1">
      <c r="A114" s="6" t="s">
        <v>180</v>
      </c>
      <c r="B114" s="18" t="s">
        <v>181</v>
      </c>
      <c r="C114" s="377"/>
      <c r="D114" s="377"/>
      <c r="E114" s="375"/>
      <c r="F114" s="652"/>
      <c r="G114" s="659"/>
      <c r="H114" s="659"/>
    </row>
    <row r="115" spans="1:8" ht="15.75" hidden="1">
      <c r="A115" s="10" t="s">
        <v>182</v>
      </c>
      <c r="B115" s="37" t="s">
        <v>183</v>
      </c>
      <c r="C115" s="403">
        <f>SUM(C113:C114)</f>
        <v>0</v>
      </c>
      <c r="D115" s="402">
        <f>SUM(D113:D114)</f>
        <v>0</v>
      </c>
      <c r="E115" s="403">
        <f>SUM(E113:E114)</f>
        <v>0</v>
      </c>
      <c r="F115" s="649">
        <f>SUM(F113:F114)</f>
        <v>0</v>
      </c>
      <c r="G115" s="663"/>
      <c r="H115" s="663"/>
    </row>
    <row r="116" spans="1:8" ht="15.75" hidden="1">
      <c r="A116" s="6" t="s">
        <v>68</v>
      </c>
      <c r="B116" s="18" t="s">
        <v>184</v>
      </c>
      <c r="C116" s="375"/>
      <c r="D116" s="377"/>
      <c r="E116" s="375"/>
      <c r="F116" s="651"/>
      <c r="G116" s="659"/>
      <c r="H116" s="659"/>
    </row>
    <row r="117" spans="1:8" ht="15.75" hidden="1">
      <c r="A117" s="6" t="s">
        <v>70</v>
      </c>
      <c r="B117" s="18" t="s">
        <v>185</v>
      </c>
      <c r="C117" s="375"/>
      <c r="D117" s="377"/>
      <c r="E117" s="375"/>
      <c r="F117" s="652"/>
      <c r="G117" s="659"/>
      <c r="H117" s="659"/>
    </row>
    <row r="118" spans="1:8" ht="15.75" hidden="1">
      <c r="A118" s="10" t="s">
        <v>72</v>
      </c>
      <c r="B118" s="37" t="s">
        <v>186</v>
      </c>
      <c r="C118" s="403">
        <f>SUM(C116:C117)</f>
        <v>0</v>
      </c>
      <c r="D118" s="402">
        <f>SUM(D116:D117)</f>
        <v>0</v>
      </c>
      <c r="E118" s="403">
        <f>SUM(E116:E117)</f>
        <v>0</v>
      </c>
      <c r="F118" s="649">
        <f>SUM(F116:F117)</f>
        <v>0</v>
      </c>
      <c r="G118" s="663"/>
      <c r="H118" s="663"/>
    </row>
    <row r="119" spans="1:8" ht="15.75" hidden="1">
      <c r="A119" s="6" t="s">
        <v>74</v>
      </c>
      <c r="B119" s="18" t="s">
        <v>75</v>
      </c>
      <c r="C119" s="375"/>
      <c r="D119" s="377"/>
      <c r="E119" s="375"/>
      <c r="F119" s="652"/>
      <c r="G119" s="659"/>
      <c r="H119" s="659"/>
    </row>
    <row r="120" spans="1:8" ht="15.75" hidden="1">
      <c r="A120" s="6" t="s">
        <v>76</v>
      </c>
      <c r="B120" s="18" t="s">
        <v>187</v>
      </c>
      <c r="C120" s="375"/>
      <c r="D120" s="377"/>
      <c r="E120" s="375"/>
      <c r="F120" s="652"/>
      <c r="G120" s="659"/>
      <c r="H120" s="659"/>
    </row>
    <row r="121" spans="1:8" ht="15.75" hidden="1">
      <c r="A121" s="10" t="s">
        <v>78</v>
      </c>
      <c r="B121" s="37" t="s">
        <v>188</v>
      </c>
      <c r="C121" s="403">
        <f>SUM(C119:C120)</f>
        <v>0</v>
      </c>
      <c r="D121" s="402">
        <f>SUM(D119:D120)</f>
        <v>0</v>
      </c>
      <c r="E121" s="403">
        <f>SUM(E119:E120)</f>
        <v>0</v>
      </c>
      <c r="F121" s="649">
        <f>SUM(F119:F120)</f>
        <v>0</v>
      </c>
      <c r="G121" s="663"/>
      <c r="H121" s="663"/>
    </row>
    <row r="122" spans="1:8" ht="15.75">
      <c r="A122" s="711"/>
      <c r="B122" s="704" t="s">
        <v>189</v>
      </c>
      <c r="C122" s="418">
        <f>SUM(C87,C92,C99,C112,C115,C118,C121)</f>
        <v>0</v>
      </c>
      <c r="D122" s="428">
        <f>SUM(D87,D92,D99,D112,D115,D118,D121)</f>
        <v>0</v>
      </c>
      <c r="E122" s="418">
        <f>SUM(E87,E92,E99,E112,E115,E118,E121)</f>
        <v>0</v>
      </c>
      <c r="F122" s="654">
        <f>SUM(F87,F92,F99,F112,F115,F118,F121)</f>
        <v>15517491</v>
      </c>
      <c r="G122" s="670">
        <f>G112</f>
        <v>15517491</v>
      </c>
      <c r="H122" s="670">
        <f>H112</f>
        <v>5334310</v>
      </c>
    </row>
    <row r="123" spans="1:8" ht="15.75">
      <c r="A123" s="6" t="s">
        <v>82</v>
      </c>
      <c r="B123" s="25" t="s">
        <v>83</v>
      </c>
      <c r="C123" s="705"/>
      <c r="D123" s="706"/>
      <c r="E123" s="375"/>
      <c r="F123" s="652"/>
      <c r="G123" s="660"/>
      <c r="H123" s="660"/>
    </row>
    <row r="124" spans="1:8" ht="15.75">
      <c r="A124" s="6" t="s">
        <v>86</v>
      </c>
      <c r="B124" s="25" t="s">
        <v>87</v>
      </c>
      <c r="C124" s="429"/>
      <c r="D124" s="430"/>
      <c r="E124" s="429"/>
      <c r="F124" s="652">
        <v>582518</v>
      </c>
      <c r="G124" s="660">
        <v>38399</v>
      </c>
      <c r="H124" s="660">
        <v>38399</v>
      </c>
    </row>
    <row r="125" spans="1:8" ht="15.75">
      <c r="A125" s="6" t="s">
        <v>89</v>
      </c>
      <c r="B125" s="25" t="s">
        <v>90</v>
      </c>
      <c r="C125" s="429"/>
      <c r="D125" s="430"/>
      <c r="E125" s="429"/>
      <c r="F125" s="652">
        <v>173218903</v>
      </c>
      <c r="G125" s="660">
        <v>173763022</v>
      </c>
      <c r="H125" s="660">
        <v>81039232</v>
      </c>
    </row>
    <row r="126" spans="1:8" ht="15.75">
      <c r="A126" s="6" t="s">
        <v>92</v>
      </c>
      <c r="B126" s="25" t="s">
        <v>93</v>
      </c>
      <c r="C126" s="705"/>
      <c r="D126" s="706"/>
      <c r="E126" s="375"/>
      <c r="F126" s="652"/>
      <c r="G126" s="660"/>
      <c r="H126" s="660"/>
    </row>
    <row r="127" spans="1:8" ht="15.75">
      <c r="A127" s="711"/>
      <c r="B127" s="704" t="s">
        <v>190</v>
      </c>
      <c r="C127" s="418">
        <f t="shared" ref="C127:H127" si="7">SUM(C122:C126)</f>
        <v>0</v>
      </c>
      <c r="D127" s="418">
        <f t="shared" si="7"/>
        <v>0</v>
      </c>
      <c r="E127" s="418">
        <f t="shared" si="7"/>
        <v>0</v>
      </c>
      <c r="F127" s="654">
        <f t="shared" si="7"/>
        <v>189318912</v>
      </c>
      <c r="G127" s="666">
        <f t="shared" si="7"/>
        <v>189318912</v>
      </c>
      <c r="H127" s="666">
        <f t="shared" si="7"/>
        <v>86411941</v>
      </c>
    </row>
    <row r="128" spans="1:8" ht="15">
      <c r="A128" s="712"/>
      <c r="B128" s="712"/>
      <c r="C128" s="431"/>
      <c r="D128" s="431"/>
      <c r="E128" s="431"/>
      <c r="F128" s="432"/>
      <c r="G128" s="671"/>
      <c r="H128" s="671"/>
    </row>
    <row r="129" spans="1:8" ht="15.75">
      <c r="A129" s="713"/>
      <c r="B129" s="714" t="s">
        <v>403</v>
      </c>
      <c r="C129" s="435"/>
      <c r="D129" s="436"/>
      <c r="E129" s="435"/>
      <c r="F129" s="658">
        <v>30</v>
      </c>
      <c r="G129" s="672">
        <v>30</v>
      </c>
      <c r="H129" s="672">
        <v>30</v>
      </c>
    </row>
    <row r="130" spans="1:8" ht="15">
      <c r="F130" s="432"/>
    </row>
    <row r="131" spans="1:8" ht="15">
      <c r="F131" s="432"/>
    </row>
    <row r="132" spans="1:8" ht="15">
      <c r="F132" s="432"/>
    </row>
    <row r="133" spans="1:8" ht="15">
      <c r="F133" s="432"/>
    </row>
    <row r="134" spans="1:8" ht="15">
      <c r="F134" s="432"/>
    </row>
    <row r="135" spans="1:8" ht="15">
      <c r="F135" s="432"/>
    </row>
    <row r="136" spans="1:8" ht="15">
      <c r="F136" s="432"/>
    </row>
    <row r="137" spans="1:8" ht="15">
      <c r="F137" s="432"/>
    </row>
    <row r="138" spans="1:8" ht="15">
      <c r="F138" s="432"/>
    </row>
    <row r="139" spans="1:8" ht="15">
      <c r="F139" s="432"/>
    </row>
    <row r="140" spans="1:8" ht="15">
      <c r="F140" s="432"/>
    </row>
    <row r="141" spans="1:8" ht="15">
      <c r="F141" s="432"/>
    </row>
    <row r="142" spans="1:8" ht="15">
      <c r="F142" s="432"/>
    </row>
    <row r="143" spans="1:8" ht="15">
      <c r="F143" s="432"/>
    </row>
    <row r="144" spans="1:8" ht="15">
      <c r="F144" s="432"/>
    </row>
    <row r="145" spans="6:6" ht="15">
      <c r="F145" s="432"/>
    </row>
    <row r="146" spans="6:6" ht="15">
      <c r="F146" s="432"/>
    </row>
    <row r="147" spans="6:6" ht="15">
      <c r="F147" s="432"/>
    </row>
    <row r="148" spans="6:6" ht="15">
      <c r="F148" s="432"/>
    </row>
    <row r="149" spans="6:6" ht="15">
      <c r="F149" s="432"/>
    </row>
    <row r="150" spans="6:6" ht="15">
      <c r="F150" s="432"/>
    </row>
    <row r="151" spans="6:6" ht="15">
      <c r="F151" s="432"/>
    </row>
    <row r="152" spans="6:6" ht="15">
      <c r="F152" s="432"/>
    </row>
    <row r="153" spans="6:6" ht="15">
      <c r="F153" s="432"/>
    </row>
    <row r="154" spans="6:6" ht="15">
      <c r="F154" s="432"/>
    </row>
    <row r="155" spans="6:6" ht="15">
      <c r="F155" s="432"/>
    </row>
    <row r="156" spans="6:6" ht="15">
      <c r="F156" s="432"/>
    </row>
    <row r="157" spans="6:6" ht="15">
      <c r="F157" s="432"/>
    </row>
    <row r="158" spans="6:6" ht="15">
      <c r="F158" s="432"/>
    </row>
  </sheetData>
  <sheetProtection selectLockedCells="1" selectUnlockedCells="1"/>
  <mergeCells count="9">
    <mergeCell ref="G1:G4"/>
    <mergeCell ref="H1:H4"/>
    <mergeCell ref="F100:F102"/>
    <mergeCell ref="A1:A4"/>
    <mergeCell ref="C1:E2"/>
    <mergeCell ref="C3:D3"/>
    <mergeCell ref="E3:E4"/>
    <mergeCell ref="A100:A102"/>
    <mergeCell ref="B100:B102"/>
  </mergeCells>
  <phoneticPr fontId="55" type="noConversion"/>
  <pageMargins left="0.74791666666666667" right="0.74791666666666667" top="0.98402777777777772" bottom="0.98402777777777772" header="0.51180555555555551" footer="0.51180555555555551"/>
  <pageSetup paperSize="9" scale="47" firstPageNumber="0" orientation="portrait" horizontalDpi="300" verticalDpi="300" r:id="rId1"/>
  <headerFooter alignWithMargins="0">
    <oddHeader>&amp;L&amp;"Times New Roman,Normál"&amp;14Hegyeshalom Nagyközségi Önkormányzat&amp;C&amp;"Times New Roman,Normál"&amp;14Óvoda 2017. év&amp;R&amp;"Times New Roman,Normál"&amp;12 10. melléklet</oddHeader>
  </headerFooter>
  <rowBreaks count="1" manualBreakCount="1">
    <brk id="7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F37"/>
  <sheetViews>
    <sheetView zoomScaleNormal="100" workbookViewId="0"/>
  </sheetViews>
  <sheetFormatPr defaultColWidth="8.5703125" defaultRowHeight="12.75"/>
  <cols>
    <col min="1" max="1" width="44.85546875" customWidth="1"/>
    <col min="2" max="2" width="15.28515625" customWidth="1"/>
    <col min="3" max="3" width="12.85546875" customWidth="1"/>
    <col min="4" max="4" width="12" customWidth="1"/>
    <col min="5" max="5" width="11.140625" customWidth="1"/>
    <col min="6" max="6" width="12.42578125" customWidth="1"/>
  </cols>
  <sheetData>
    <row r="1" spans="1:6" ht="20.100000000000001" customHeight="1">
      <c r="A1" s="437" t="s">
        <v>422</v>
      </c>
      <c r="B1" s="839" t="s">
        <v>423</v>
      </c>
      <c r="C1" s="839"/>
      <c r="D1" s="840"/>
      <c r="E1" s="840"/>
      <c r="F1" s="840"/>
    </row>
    <row r="2" spans="1:6" ht="20.100000000000001" customHeight="1">
      <c r="A2" s="438"/>
      <c r="B2" s="439" t="s">
        <v>44</v>
      </c>
      <c r="C2" s="440" t="s">
        <v>48</v>
      </c>
      <c r="D2" s="441" t="s">
        <v>424</v>
      </c>
      <c r="E2" s="442" t="s">
        <v>425</v>
      </c>
      <c r="F2" s="442" t="s">
        <v>426</v>
      </c>
    </row>
    <row r="3" spans="1:6" ht="20.100000000000001" customHeight="1">
      <c r="A3" s="6"/>
      <c r="B3" s="443"/>
      <c r="C3" s="444"/>
      <c r="D3" s="445"/>
      <c r="E3" s="377"/>
      <c r="F3" s="377"/>
    </row>
    <row r="4" spans="1:6" ht="20.100000000000001" customHeight="1">
      <c r="A4" s="446"/>
      <c r="B4" s="443"/>
      <c r="C4" s="444"/>
      <c r="D4" s="445"/>
      <c r="E4" s="377"/>
      <c r="F4" s="377"/>
    </row>
    <row r="5" spans="1:6" ht="20.100000000000001" customHeight="1">
      <c r="A5" s="447"/>
      <c r="B5" s="443"/>
      <c r="C5" s="444"/>
      <c r="D5" s="448"/>
      <c r="E5" s="377"/>
      <c r="F5" s="377"/>
    </row>
    <row r="6" spans="1:6" ht="20.100000000000001" customHeight="1">
      <c r="A6" s="449"/>
      <c r="B6" s="443"/>
      <c r="C6" s="444"/>
      <c r="D6" s="445"/>
      <c r="E6" s="377"/>
      <c r="F6" s="377"/>
    </row>
    <row r="7" spans="1:6" ht="20.100000000000001" customHeight="1">
      <c r="A7" s="449"/>
      <c r="B7" s="443"/>
      <c r="C7" s="444"/>
      <c r="D7" s="448"/>
      <c r="E7" s="377"/>
      <c r="F7" s="377"/>
    </row>
    <row r="8" spans="1:6" ht="20.100000000000001" customHeight="1">
      <c r="A8" s="449"/>
      <c r="B8" s="443"/>
      <c r="C8" s="444"/>
      <c r="D8" s="448"/>
      <c r="E8" s="377"/>
      <c r="F8" s="377"/>
    </row>
    <row r="9" spans="1:6" ht="20.100000000000001" customHeight="1">
      <c r="A9" s="449"/>
      <c r="B9" s="443"/>
      <c r="C9" s="444"/>
      <c r="D9" s="445"/>
      <c r="E9" s="377"/>
      <c r="F9" s="377"/>
    </row>
    <row r="10" spans="1:6" ht="20.100000000000001" customHeight="1">
      <c r="A10" s="449"/>
      <c r="B10" s="443"/>
      <c r="C10" s="444"/>
      <c r="D10" s="445"/>
      <c r="E10" s="377"/>
      <c r="F10" s="377"/>
    </row>
    <row r="11" spans="1:6" ht="20.100000000000001" customHeight="1">
      <c r="A11" s="450"/>
      <c r="B11" s="443"/>
      <c r="C11" s="444"/>
      <c r="D11" s="445"/>
      <c r="E11" s="377"/>
      <c r="F11" s="377"/>
    </row>
    <row r="12" spans="1:6" ht="20.100000000000001" customHeight="1">
      <c r="A12" s="6"/>
      <c r="B12" s="443"/>
      <c r="C12" s="444"/>
      <c r="D12" s="445"/>
      <c r="E12" s="377"/>
      <c r="F12" s="377"/>
    </row>
    <row r="13" spans="1:6" ht="20.100000000000001" customHeight="1">
      <c r="A13" s="6"/>
      <c r="B13" s="443"/>
      <c r="C13" s="444"/>
      <c r="D13" s="445"/>
      <c r="E13" s="377"/>
      <c r="F13" s="377"/>
    </row>
    <row r="14" spans="1:6" ht="20.100000000000001" customHeight="1">
      <c r="A14" s="451"/>
      <c r="B14" s="443"/>
      <c r="C14" s="444"/>
      <c r="D14" s="445"/>
      <c r="E14" s="377"/>
      <c r="F14" s="377"/>
    </row>
    <row r="15" spans="1:6" ht="20.100000000000001" customHeight="1">
      <c r="A15" s="6"/>
      <c r="B15" s="443"/>
      <c r="C15" s="444"/>
      <c r="D15" s="445"/>
      <c r="E15" s="377"/>
      <c r="F15" s="377"/>
    </row>
    <row r="16" spans="1:6" ht="20.100000000000001" customHeight="1">
      <c r="A16" s="230"/>
      <c r="B16" s="443"/>
      <c r="C16" s="444"/>
      <c r="D16" s="445"/>
      <c r="E16" s="377"/>
      <c r="F16" s="377"/>
    </row>
    <row r="17" spans="1:6" ht="20.100000000000001" customHeight="1">
      <c r="A17" s="451"/>
      <c r="B17" s="443"/>
      <c r="C17" s="444"/>
      <c r="D17" s="445"/>
      <c r="E17" s="377"/>
      <c r="F17" s="377"/>
    </row>
    <row r="18" spans="1:6" ht="20.100000000000001" customHeight="1">
      <c r="A18" s="6"/>
      <c r="B18" s="443"/>
      <c r="C18" s="444"/>
      <c r="D18" s="445"/>
      <c r="E18" s="377"/>
      <c r="F18" s="377"/>
    </row>
    <row r="19" spans="1:6" ht="20.100000000000001" customHeight="1">
      <c r="A19" s="451"/>
      <c r="B19" s="443"/>
      <c r="C19" s="444"/>
      <c r="D19" s="445"/>
      <c r="E19" s="377"/>
      <c r="F19" s="377"/>
    </row>
    <row r="20" spans="1:6" ht="20.100000000000001" customHeight="1">
      <c r="A20" s="6"/>
      <c r="B20" s="443"/>
      <c r="C20" s="444"/>
      <c r="D20" s="445"/>
      <c r="E20" s="377"/>
      <c r="F20" s="377"/>
    </row>
    <row r="21" spans="1:6" ht="20.100000000000001" customHeight="1">
      <c r="A21" s="18"/>
      <c r="B21" s="443"/>
      <c r="C21" s="444"/>
      <c r="D21" s="445"/>
      <c r="E21" s="377"/>
      <c r="F21" s="377"/>
    </row>
    <row r="22" spans="1:6" ht="20.100000000000001" customHeight="1">
      <c r="A22" s="6"/>
      <c r="B22" s="443"/>
      <c r="C22" s="444"/>
      <c r="D22" s="445"/>
      <c r="E22" s="377"/>
      <c r="F22" s="377"/>
    </row>
    <row r="23" spans="1:6" ht="20.100000000000001" customHeight="1">
      <c r="A23" s="6"/>
      <c r="B23" s="443"/>
      <c r="C23" s="444"/>
      <c r="D23" s="445"/>
      <c r="E23" s="377"/>
      <c r="F23" s="377"/>
    </row>
    <row r="24" spans="1:6" ht="20.100000000000001" customHeight="1">
      <c r="A24" s="6"/>
      <c r="B24" s="443"/>
      <c r="C24" s="444"/>
      <c r="D24" s="445"/>
      <c r="E24" s="377"/>
      <c r="F24" s="377"/>
    </row>
    <row r="25" spans="1:6" ht="20.100000000000001" customHeight="1">
      <c r="A25" s="6"/>
      <c r="B25" s="443"/>
      <c r="C25" s="444"/>
      <c r="D25" s="445"/>
      <c r="E25" s="377"/>
      <c r="F25" s="377"/>
    </row>
    <row r="26" spans="1:6" ht="20.100000000000001" customHeight="1">
      <c r="A26" s="6"/>
      <c r="B26" s="443"/>
      <c r="C26" s="444"/>
      <c r="D26" s="445"/>
      <c r="E26" s="377"/>
      <c r="F26" s="377"/>
    </row>
    <row r="27" spans="1:6" ht="20.100000000000001" customHeight="1">
      <c r="A27" s="6"/>
      <c r="B27" s="443"/>
      <c r="C27" s="444"/>
      <c r="D27" s="445"/>
      <c r="E27" s="377"/>
      <c r="F27" s="377"/>
    </row>
    <row r="28" spans="1:6" ht="20.100000000000001" customHeight="1">
      <c r="A28" s="451"/>
      <c r="B28" s="443"/>
      <c r="C28" s="444"/>
      <c r="D28" s="445"/>
      <c r="E28" s="377"/>
      <c r="F28" s="377"/>
    </row>
    <row r="29" spans="1:6" ht="20.100000000000001" customHeight="1">
      <c r="A29" s="18"/>
      <c r="B29" s="443"/>
      <c r="C29" s="444"/>
      <c r="D29" s="445"/>
      <c r="E29" s="377"/>
      <c r="F29" s="377"/>
    </row>
    <row r="30" spans="1:6" ht="20.100000000000001" customHeight="1">
      <c r="A30" s="6"/>
      <c r="B30" s="443"/>
      <c r="C30" s="444"/>
      <c r="D30" s="445"/>
      <c r="E30" s="377"/>
      <c r="F30" s="377"/>
    </row>
    <row r="31" spans="1:6" ht="20.100000000000001" customHeight="1">
      <c r="A31" s="452" t="s">
        <v>427</v>
      </c>
      <c r="B31" s="443">
        <f>SUM(B3:B30)</f>
        <v>0</v>
      </c>
      <c r="C31" s="443">
        <f>SUM(C3:C30)</f>
        <v>0</v>
      </c>
      <c r="D31" s="443">
        <f>SUM(D3:D30)</f>
        <v>0</v>
      </c>
      <c r="E31" s="443">
        <f>SUM(E3:E30)</f>
        <v>0</v>
      </c>
      <c r="F31" s="443">
        <f>SUM(F3:F30)</f>
        <v>0</v>
      </c>
    </row>
    <row r="32" spans="1:6" ht="20.100000000000001" customHeight="1">
      <c r="A32" s="6"/>
      <c r="B32" s="443"/>
      <c r="C32" s="453"/>
      <c r="D32" s="454"/>
      <c r="E32" s="377"/>
      <c r="F32" s="377"/>
    </row>
    <row r="33" spans="1:6" ht="20.100000000000001" customHeight="1">
      <c r="A33" s="6"/>
      <c r="B33" s="443"/>
      <c r="C33" s="453"/>
      <c r="D33" s="454"/>
      <c r="E33" s="377"/>
      <c r="F33" s="377"/>
    </row>
    <row r="34" spans="1:6" ht="20.100000000000001" customHeight="1">
      <c r="A34" s="6"/>
      <c r="B34" s="443"/>
      <c r="C34" s="453"/>
      <c r="D34" s="455"/>
      <c r="E34" s="377"/>
      <c r="F34" s="377"/>
    </row>
    <row r="35" spans="1:6" ht="20.100000000000001" customHeight="1">
      <c r="A35" s="6"/>
      <c r="B35" s="443"/>
      <c r="C35" s="453"/>
      <c r="D35" s="454"/>
      <c r="E35" s="377"/>
      <c r="F35" s="377"/>
    </row>
    <row r="36" spans="1:6" ht="20.100000000000001" customHeight="1">
      <c r="A36" s="6"/>
      <c r="B36" s="443"/>
      <c r="C36" s="453"/>
      <c r="D36" s="455"/>
      <c r="E36" s="377"/>
      <c r="F36" s="377"/>
    </row>
    <row r="37" spans="1:6" ht="20.100000000000001" customHeight="1">
      <c r="A37" s="456" t="s">
        <v>428</v>
      </c>
      <c r="B37" s="453">
        <f>SUM(B31:B36)</f>
        <v>0</v>
      </c>
      <c r="C37" s="453">
        <f>SUM(C31:C36)</f>
        <v>0</v>
      </c>
      <c r="D37" s="453">
        <f>SUM(D31:D36)</f>
        <v>0</v>
      </c>
      <c r="E37" s="453">
        <f>SUM(E31:E36)</f>
        <v>0</v>
      </c>
      <c r="F37" s="453">
        <f>SUM(F31:F36)</f>
        <v>0</v>
      </c>
    </row>
  </sheetData>
  <sheetProtection selectLockedCells="1" selectUnlockedCells="1"/>
  <mergeCells count="2">
    <mergeCell ref="B1:C1"/>
    <mergeCell ref="D1:F1"/>
  </mergeCells>
  <phoneticPr fontId="55" type="noConversion"/>
  <pageMargins left="0.74791666666666667" right="0.74791666666666667" top="0.92847222222222214" bottom="0.98402777777777772" header="0.51180555555555551" footer="0.51180555555555551"/>
  <pageSetup paperSize="9" firstPageNumber="0" orientation="portrait" horizontalDpi="300" verticalDpi="300"/>
  <headerFooter alignWithMargins="0">
    <oddHeader>&amp;L&amp;"Times New Roman,Normál"&amp;14Hegyeshalom Nagyközségi Önkormányzat&amp;C&amp;"Times New Roman,Normál"&amp;14Áthúzódó kötelezettség vállalások2014. terv&amp;R&amp;"Arial CE,Általános"&amp;12 11. számú melléklet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Q33"/>
  <sheetViews>
    <sheetView topLeftCell="B1" zoomScaleNormal="100" workbookViewId="0">
      <selection activeCell="M30" sqref="M30"/>
    </sheetView>
  </sheetViews>
  <sheetFormatPr defaultColWidth="8.5703125" defaultRowHeight="12.75"/>
  <cols>
    <col min="1" max="1" width="35.42578125" customWidth="1"/>
    <col min="2" max="2" width="15.5703125" customWidth="1"/>
    <col min="3" max="3" width="14.7109375" customWidth="1"/>
    <col min="4" max="4" width="16.42578125" customWidth="1"/>
    <col min="5" max="5" width="15" customWidth="1"/>
    <col min="6" max="6" width="14.5703125" customWidth="1"/>
    <col min="7" max="7" width="14.28515625" customWidth="1"/>
    <col min="8" max="8" width="15.140625" customWidth="1"/>
    <col min="9" max="9" width="14.28515625" customWidth="1"/>
    <col min="10" max="10" width="15.140625" customWidth="1"/>
    <col min="11" max="11" width="14.7109375" customWidth="1"/>
    <col min="12" max="12" width="15" customWidth="1"/>
    <col min="13" max="13" width="14.28515625" customWidth="1"/>
    <col min="14" max="14" width="17" customWidth="1"/>
  </cols>
  <sheetData>
    <row r="1" spans="1:17" ht="28.5" customHeight="1">
      <c r="A1" s="457" t="s">
        <v>429</v>
      </c>
      <c r="B1" s="623" t="s">
        <v>430</v>
      </c>
      <c r="C1" s="623" t="s">
        <v>431</v>
      </c>
      <c r="D1" s="623" t="s">
        <v>432</v>
      </c>
      <c r="E1" s="623" t="s">
        <v>433</v>
      </c>
      <c r="F1" s="623" t="s">
        <v>434</v>
      </c>
      <c r="G1" s="623" t="s">
        <v>435</v>
      </c>
      <c r="H1" s="623" t="s">
        <v>436</v>
      </c>
      <c r="I1" s="623" t="s">
        <v>437</v>
      </c>
      <c r="J1" s="623" t="s">
        <v>438</v>
      </c>
      <c r="K1" s="623" t="s">
        <v>439</v>
      </c>
      <c r="L1" s="623" t="s">
        <v>440</v>
      </c>
      <c r="M1" s="623" t="s">
        <v>441</v>
      </c>
      <c r="N1" s="624" t="s">
        <v>442</v>
      </c>
    </row>
    <row r="2" spans="1:17" ht="28.5" customHeight="1">
      <c r="A2" s="841" t="s">
        <v>98</v>
      </c>
      <c r="B2" s="841"/>
      <c r="C2" s="841"/>
      <c r="D2" s="841"/>
      <c r="E2" s="841"/>
      <c r="F2" s="841"/>
      <c r="G2" s="841"/>
      <c r="H2" s="841"/>
      <c r="I2" s="841"/>
      <c r="J2" s="841"/>
      <c r="K2" s="841"/>
      <c r="L2" s="841"/>
      <c r="M2" s="841"/>
      <c r="N2" s="841"/>
    </row>
    <row r="3" spans="1:17" ht="28.5" customHeight="1">
      <c r="A3" s="458" t="s">
        <v>443</v>
      </c>
      <c r="B3" s="459"/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60">
        <f>SUM(B3:M3)</f>
        <v>0</v>
      </c>
    </row>
    <row r="4" spans="1:17" ht="28.5" customHeight="1">
      <c r="A4" s="461" t="s">
        <v>61</v>
      </c>
      <c r="B4" s="462">
        <v>7159502</v>
      </c>
      <c r="C4" s="462">
        <v>7159502</v>
      </c>
      <c r="D4" s="462">
        <v>7159502</v>
      </c>
      <c r="E4" s="462">
        <v>7159502</v>
      </c>
      <c r="F4" s="462">
        <v>7159502</v>
      </c>
      <c r="G4" s="462">
        <v>7159502</v>
      </c>
      <c r="H4" s="462">
        <v>7159502</v>
      </c>
      <c r="I4" s="462">
        <v>7159502</v>
      </c>
      <c r="J4" s="462">
        <v>7159502</v>
      </c>
      <c r="K4" s="462">
        <v>7159502</v>
      </c>
      <c r="L4" s="462">
        <v>7159502</v>
      </c>
      <c r="M4" s="462">
        <v>7159509</v>
      </c>
      <c r="N4" s="608">
        <v>85914031</v>
      </c>
    </row>
    <row r="5" spans="1:17" ht="28.5" customHeight="1">
      <c r="A5" s="463" t="s">
        <v>444</v>
      </c>
      <c r="B5" s="464">
        <v>23195711</v>
      </c>
      <c r="C5" s="464">
        <v>23195711</v>
      </c>
      <c r="D5" s="464">
        <v>23195711</v>
      </c>
      <c r="E5" s="464">
        <v>23195711</v>
      </c>
      <c r="F5" s="464">
        <v>23195711</v>
      </c>
      <c r="G5" s="464">
        <v>23195711</v>
      </c>
      <c r="H5" s="464">
        <v>23195711</v>
      </c>
      <c r="I5" s="464">
        <v>23195711</v>
      </c>
      <c r="J5" s="464">
        <v>23195711</v>
      </c>
      <c r="K5" s="464">
        <v>23195711</v>
      </c>
      <c r="L5" s="464">
        <v>23195711</v>
      </c>
      <c r="M5" s="464">
        <v>23195715</v>
      </c>
      <c r="N5" s="609">
        <v>278348536</v>
      </c>
    </row>
    <row r="6" spans="1:17" ht="28.5" customHeight="1">
      <c r="A6" s="461" t="s">
        <v>445</v>
      </c>
      <c r="B6" s="462">
        <v>21666666</v>
      </c>
      <c r="C6" s="462">
        <v>21666666</v>
      </c>
      <c r="D6" s="462">
        <v>21666666</v>
      </c>
      <c r="E6" s="462">
        <v>21666666</v>
      </c>
      <c r="F6" s="462">
        <v>21666666</v>
      </c>
      <c r="G6" s="462">
        <v>21666666</v>
      </c>
      <c r="H6" s="462">
        <v>21666666</v>
      </c>
      <c r="I6" s="462">
        <v>21666666</v>
      </c>
      <c r="J6" s="462">
        <v>21666666</v>
      </c>
      <c r="K6" s="462">
        <v>21666666</v>
      </c>
      <c r="L6" s="462">
        <v>21666666</v>
      </c>
      <c r="M6" s="462">
        <v>21666666</v>
      </c>
      <c r="N6" s="608">
        <v>260000000</v>
      </c>
    </row>
    <row r="7" spans="1:17" ht="28.5" customHeight="1">
      <c r="A7" s="461" t="s">
        <v>446</v>
      </c>
      <c r="B7" s="462">
        <v>3846768</v>
      </c>
      <c r="C7" s="462">
        <v>3846768</v>
      </c>
      <c r="D7" s="462">
        <v>3846768</v>
      </c>
      <c r="E7" s="462">
        <v>3846768</v>
      </c>
      <c r="F7" s="462">
        <v>3846768</v>
      </c>
      <c r="G7" s="462">
        <v>3846768</v>
      </c>
      <c r="H7" s="462">
        <v>3846768</v>
      </c>
      <c r="I7" s="462">
        <v>3846768</v>
      </c>
      <c r="J7" s="462">
        <v>3846768</v>
      </c>
      <c r="K7" s="462">
        <v>3846768</v>
      </c>
      <c r="L7" s="462">
        <v>3846768</v>
      </c>
      <c r="M7" s="462">
        <v>3846771</v>
      </c>
      <c r="N7" s="608">
        <v>46161219</v>
      </c>
    </row>
    <row r="8" spans="1:17" ht="28.5" customHeight="1">
      <c r="A8" s="461" t="s">
        <v>447</v>
      </c>
      <c r="B8" s="462">
        <v>8333333</v>
      </c>
      <c r="C8" s="462">
        <v>8333333</v>
      </c>
      <c r="D8" s="462">
        <v>8333333</v>
      </c>
      <c r="E8" s="462">
        <v>8333333</v>
      </c>
      <c r="F8" s="462">
        <v>8333333</v>
      </c>
      <c r="G8" s="462">
        <v>8333333</v>
      </c>
      <c r="H8" s="462">
        <v>8333333</v>
      </c>
      <c r="I8" s="462">
        <v>8333333</v>
      </c>
      <c r="J8" s="462">
        <v>8333333</v>
      </c>
      <c r="K8" s="462">
        <v>8333333</v>
      </c>
      <c r="L8" s="462">
        <v>8333333</v>
      </c>
      <c r="M8" s="462">
        <v>8333337</v>
      </c>
      <c r="N8" s="608">
        <v>100000000</v>
      </c>
    </row>
    <row r="9" spans="1:17" ht="28.5" customHeight="1">
      <c r="A9" s="461" t="s">
        <v>448</v>
      </c>
      <c r="B9" s="462">
        <v>17250000</v>
      </c>
      <c r="C9" s="462">
        <v>17250000</v>
      </c>
      <c r="D9" s="462">
        <v>17250000</v>
      </c>
      <c r="E9" s="462">
        <v>17250000</v>
      </c>
      <c r="F9" s="462">
        <v>17250000</v>
      </c>
      <c r="G9" s="462">
        <v>17250000</v>
      </c>
      <c r="H9" s="462">
        <v>17250000</v>
      </c>
      <c r="I9" s="462">
        <v>17250000</v>
      </c>
      <c r="J9" s="462">
        <v>17250000</v>
      </c>
      <c r="K9" s="462">
        <v>17250000</v>
      </c>
      <c r="L9" s="462">
        <v>17250000</v>
      </c>
      <c r="M9" s="462">
        <v>17250000</v>
      </c>
      <c r="N9" s="608">
        <v>207000000</v>
      </c>
    </row>
    <row r="10" spans="1:17" ht="28.5" customHeight="1">
      <c r="A10" s="461" t="s">
        <v>449</v>
      </c>
      <c r="B10" s="462">
        <v>0</v>
      </c>
      <c r="C10" s="462">
        <v>0</v>
      </c>
      <c r="D10" s="462">
        <v>0</v>
      </c>
      <c r="E10" s="462">
        <v>0</v>
      </c>
      <c r="F10" s="462">
        <v>0</v>
      </c>
      <c r="G10" s="462">
        <v>0</v>
      </c>
      <c r="H10" s="462">
        <v>0</v>
      </c>
      <c r="I10" s="462">
        <v>0</v>
      </c>
      <c r="J10" s="462">
        <v>0</v>
      </c>
      <c r="K10" s="462">
        <v>0</v>
      </c>
      <c r="L10" s="462">
        <v>0</v>
      </c>
      <c r="M10" s="462">
        <v>0</v>
      </c>
      <c r="N10" s="608">
        <v>0</v>
      </c>
    </row>
    <row r="11" spans="1:17" ht="28.5" customHeight="1">
      <c r="A11" s="462" t="s">
        <v>547</v>
      </c>
      <c r="B11" s="614">
        <v>666666</v>
      </c>
      <c r="C11" s="614">
        <v>666666</v>
      </c>
      <c r="D11" s="614">
        <v>666666</v>
      </c>
      <c r="E11" s="614">
        <v>666666</v>
      </c>
      <c r="F11" s="614">
        <v>666666</v>
      </c>
      <c r="G11" s="614">
        <v>666666</v>
      </c>
      <c r="H11" s="614">
        <v>666666</v>
      </c>
      <c r="I11" s="614">
        <v>666666</v>
      </c>
      <c r="J11" s="614">
        <v>666666</v>
      </c>
      <c r="K11" s="614">
        <v>666666</v>
      </c>
      <c r="L11" s="614">
        <v>666666</v>
      </c>
      <c r="M11" s="614">
        <v>666674</v>
      </c>
      <c r="N11" s="608">
        <v>8000000</v>
      </c>
    </row>
    <row r="12" spans="1:17" ht="28.5" customHeight="1">
      <c r="A12" s="615" t="s">
        <v>546</v>
      </c>
      <c r="B12" s="618">
        <v>25680633</v>
      </c>
      <c r="C12" s="618">
        <v>25680633</v>
      </c>
      <c r="D12" s="618">
        <v>25680633</v>
      </c>
      <c r="E12" s="618">
        <v>25680633</v>
      </c>
      <c r="F12" s="618">
        <v>25680633</v>
      </c>
      <c r="G12" s="618">
        <v>25680633</v>
      </c>
      <c r="H12" s="618">
        <v>25680633</v>
      </c>
      <c r="I12" s="618">
        <v>25680633</v>
      </c>
      <c r="J12" s="618">
        <v>25680633</v>
      </c>
      <c r="K12" s="618">
        <v>25680633</v>
      </c>
      <c r="L12" s="618">
        <v>25680633</v>
      </c>
      <c r="M12" s="619">
        <v>25680649</v>
      </c>
      <c r="N12" s="617">
        <v>308167604</v>
      </c>
    </row>
    <row r="13" spans="1:17" ht="28.5" customHeight="1">
      <c r="A13" s="616" t="s">
        <v>450</v>
      </c>
      <c r="B13" s="620">
        <v>31542952</v>
      </c>
      <c r="C13" s="620">
        <v>31542952</v>
      </c>
      <c r="D13" s="620">
        <v>31542952</v>
      </c>
      <c r="E13" s="620">
        <v>31542952</v>
      </c>
      <c r="F13" s="620">
        <v>31542952</v>
      </c>
      <c r="G13" s="620">
        <v>31542952</v>
      </c>
      <c r="H13" s="620">
        <v>31542952</v>
      </c>
      <c r="I13" s="620">
        <v>31542952</v>
      </c>
      <c r="J13" s="620">
        <v>31542952</v>
      </c>
      <c r="K13" s="620">
        <v>31542952</v>
      </c>
      <c r="L13" s="620">
        <v>31542952</v>
      </c>
      <c r="M13" s="620">
        <v>31543047</v>
      </c>
      <c r="N13" s="617">
        <v>378515519</v>
      </c>
    </row>
    <row r="14" spans="1:17" ht="28.5" customHeight="1">
      <c r="A14" s="465" t="s">
        <v>451</v>
      </c>
      <c r="B14" s="614">
        <v>7750000</v>
      </c>
      <c r="C14" s="614">
        <v>7750000</v>
      </c>
      <c r="D14" s="614">
        <v>7750000</v>
      </c>
      <c r="E14" s="614">
        <v>7750000</v>
      </c>
      <c r="F14" s="614">
        <v>7750000</v>
      </c>
      <c r="G14" s="614">
        <v>7750000</v>
      </c>
      <c r="H14" s="614">
        <v>7750000</v>
      </c>
      <c r="I14" s="614">
        <v>7750000</v>
      </c>
      <c r="J14" s="614">
        <v>7750000</v>
      </c>
      <c r="K14" s="614">
        <v>7750000</v>
      </c>
      <c r="L14" s="614">
        <v>7750000</v>
      </c>
      <c r="M14" s="614">
        <v>7750000</v>
      </c>
      <c r="N14" s="607">
        <v>93000000</v>
      </c>
    </row>
    <row r="15" spans="1:17" ht="28.5" customHeight="1">
      <c r="A15" s="625" t="s">
        <v>452</v>
      </c>
      <c r="B15" s="626">
        <f t="shared" ref="B15:M15" si="0">SUM(B4:B14)</f>
        <v>147092231</v>
      </c>
      <c r="C15" s="626">
        <f t="shared" si="0"/>
        <v>147092231</v>
      </c>
      <c r="D15" s="626">
        <f t="shared" si="0"/>
        <v>147092231</v>
      </c>
      <c r="E15" s="626">
        <f t="shared" si="0"/>
        <v>147092231</v>
      </c>
      <c r="F15" s="626">
        <f t="shared" si="0"/>
        <v>147092231</v>
      </c>
      <c r="G15" s="626">
        <f t="shared" si="0"/>
        <v>147092231</v>
      </c>
      <c r="H15" s="626">
        <f t="shared" si="0"/>
        <v>147092231</v>
      </c>
      <c r="I15" s="626">
        <f t="shared" si="0"/>
        <v>147092231</v>
      </c>
      <c r="J15" s="626">
        <f t="shared" si="0"/>
        <v>147092231</v>
      </c>
      <c r="K15" s="626">
        <f t="shared" si="0"/>
        <v>147092231</v>
      </c>
      <c r="L15" s="626">
        <f t="shared" si="0"/>
        <v>147092231</v>
      </c>
      <c r="M15" s="626">
        <f t="shared" si="0"/>
        <v>147092368</v>
      </c>
      <c r="N15" s="627">
        <f>N4+N5+N6+N7+N8+N9+N10+N11+N12+N13+N14</f>
        <v>1765106909</v>
      </c>
    </row>
    <row r="16" spans="1:17" ht="28.5" customHeight="1">
      <c r="A16" s="841" t="s">
        <v>100</v>
      </c>
      <c r="B16" s="841"/>
      <c r="C16" s="841"/>
      <c r="D16" s="841"/>
      <c r="E16" s="841"/>
      <c r="F16" s="841"/>
      <c r="G16" s="841"/>
      <c r="H16" s="841"/>
      <c r="I16" s="841"/>
      <c r="J16" s="841"/>
      <c r="K16" s="841"/>
      <c r="L16" s="841"/>
      <c r="M16" s="841"/>
      <c r="N16" s="841">
        <f>SUM(N4:N15)</f>
        <v>3530213818</v>
      </c>
      <c r="O16" s="466"/>
      <c r="P16" s="466"/>
      <c r="Q16" s="466"/>
    </row>
    <row r="17" spans="1:17" ht="28.5" customHeight="1">
      <c r="A17" s="463" t="s">
        <v>12</v>
      </c>
      <c r="B17" s="464">
        <v>25519365</v>
      </c>
      <c r="C17" s="464">
        <v>25519365</v>
      </c>
      <c r="D17" s="464">
        <v>25519365</v>
      </c>
      <c r="E17" s="464">
        <v>25519365</v>
      </c>
      <c r="F17" s="464">
        <v>25519365</v>
      </c>
      <c r="G17" s="464">
        <v>25519365</v>
      </c>
      <c r="H17" s="464">
        <v>25519365</v>
      </c>
      <c r="I17" s="464">
        <v>25519365</v>
      </c>
      <c r="J17" s="464">
        <v>25519365</v>
      </c>
      <c r="K17" s="464">
        <v>25519365</v>
      </c>
      <c r="L17" s="464">
        <v>25519365</v>
      </c>
      <c r="M17" s="464">
        <v>25517823</v>
      </c>
      <c r="N17" s="610">
        <v>306230838</v>
      </c>
      <c r="O17" s="467"/>
      <c r="P17" s="466"/>
      <c r="Q17" s="466"/>
    </row>
    <row r="18" spans="1:17" ht="28.5" customHeight="1">
      <c r="A18" s="461" t="s">
        <v>453</v>
      </c>
      <c r="B18" s="614">
        <v>4151209</v>
      </c>
      <c r="C18" s="614">
        <v>4151209</v>
      </c>
      <c r="D18" s="614">
        <v>4151209</v>
      </c>
      <c r="E18" s="614">
        <v>4151209</v>
      </c>
      <c r="F18" s="614">
        <v>4151209</v>
      </c>
      <c r="G18" s="614">
        <v>4151209</v>
      </c>
      <c r="H18" s="614">
        <v>4151209</v>
      </c>
      <c r="I18" s="614">
        <v>4151209</v>
      </c>
      <c r="J18" s="614">
        <v>4151209</v>
      </c>
      <c r="K18" s="614">
        <v>4151209</v>
      </c>
      <c r="L18" s="614">
        <v>4151209</v>
      </c>
      <c r="M18" s="462">
        <v>4151211</v>
      </c>
      <c r="N18" s="611">
        <v>49814510</v>
      </c>
      <c r="O18" s="468"/>
      <c r="P18" s="466"/>
      <c r="Q18" s="466"/>
    </row>
    <row r="19" spans="1:17" ht="28.5" customHeight="1">
      <c r="A19" s="461" t="s">
        <v>454</v>
      </c>
      <c r="B19" s="462">
        <v>23704996</v>
      </c>
      <c r="C19" s="462">
        <v>23704996</v>
      </c>
      <c r="D19" s="462">
        <v>23704996</v>
      </c>
      <c r="E19" s="462">
        <v>23704996</v>
      </c>
      <c r="F19" s="462">
        <v>23704996</v>
      </c>
      <c r="G19" s="462">
        <v>23704996</v>
      </c>
      <c r="H19" s="462">
        <v>23704996</v>
      </c>
      <c r="I19" s="462">
        <v>23704996</v>
      </c>
      <c r="J19" s="462">
        <v>23704996</v>
      </c>
      <c r="K19" s="462">
        <v>23704996</v>
      </c>
      <c r="L19" s="462">
        <v>23704996</v>
      </c>
      <c r="M19" s="462">
        <v>23705006</v>
      </c>
      <c r="N19" s="611">
        <v>284459962</v>
      </c>
      <c r="O19" s="468"/>
      <c r="P19" s="466"/>
      <c r="Q19" s="466"/>
    </row>
    <row r="20" spans="1:17" ht="28.5" customHeight="1">
      <c r="A20" s="621" t="s">
        <v>197</v>
      </c>
      <c r="B20" s="462">
        <v>847917</v>
      </c>
      <c r="C20" s="462">
        <v>847917</v>
      </c>
      <c r="D20" s="462">
        <v>847917</v>
      </c>
      <c r="E20" s="462">
        <v>847917</v>
      </c>
      <c r="F20" s="462">
        <v>847917</v>
      </c>
      <c r="G20" s="462">
        <v>847917</v>
      </c>
      <c r="H20" s="462">
        <v>847917</v>
      </c>
      <c r="I20" s="462">
        <v>847917</v>
      </c>
      <c r="J20" s="462">
        <v>847917</v>
      </c>
      <c r="K20" s="462">
        <v>847917</v>
      </c>
      <c r="L20" s="462">
        <v>847917</v>
      </c>
      <c r="M20" s="462">
        <v>847913</v>
      </c>
      <c r="N20" s="612">
        <v>10175000</v>
      </c>
      <c r="O20" s="468"/>
      <c r="P20" s="466"/>
      <c r="Q20" s="466"/>
    </row>
    <row r="21" spans="1:17" ht="28.5" customHeight="1">
      <c r="A21" s="621" t="s">
        <v>455</v>
      </c>
      <c r="B21" s="462">
        <v>2063567</v>
      </c>
      <c r="C21" s="462">
        <v>2063567</v>
      </c>
      <c r="D21" s="462">
        <v>2063567</v>
      </c>
      <c r="E21" s="462">
        <v>2063567</v>
      </c>
      <c r="F21" s="462">
        <v>2063567</v>
      </c>
      <c r="G21" s="462">
        <v>2063567</v>
      </c>
      <c r="H21" s="462">
        <v>2063567</v>
      </c>
      <c r="I21" s="462">
        <v>2063567</v>
      </c>
      <c r="J21" s="462">
        <v>2063567</v>
      </c>
      <c r="K21" s="462">
        <v>2063567</v>
      </c>
      <c r="L21" s="462">
        <v>2063567</v>
      </c>
      <c r="M21" s="462">
        <v>2063567</v>
      </c>
      <c r="N21" s="612">
        <v>24762804</v>
      </c>
      <c r="O21" s="468"/>
      <c r="P21" s="466"/>
      <c r="Q21" s="466"/>
    </row>
    <row r="22" spans="1:17" ht="28.5" customHeight="1">
      <c r="A22" s="621" t="s">
        <v>456</v>
      </c>
      <c r="B22" s="462">
        <v>1407833</v>
      </c>
      <c r="C22" s="462">
        <v>1407833</v>
      </c>
      <c r="D22" s="462">
        <v>1407833</v>
      </c>
      <c r="E22" s="462">
        <v>1407833</v>
      </c>
      <c r="F22" s="462">
        <v>1407833</v>
      </c>
      <c r="G22" s="462">
        <v>1407833</v>
      </c>
      <c r="H22" s="462">
        <v>1407833</v>
      </c>
      <c r="I22" s="462">
        <v>1407833</v>
      </c>
      <c r="J22" s="462">
        <v>1407833</v>
      </c>
      <c r="K22" s="462">
        <v>1407833</v>
      </c>
      <c r="L22" s="462">
        <v>1407833</v>
      </c>
      <c r="M22" s="462">
        <v>1407837</v>
      </c>
      <c r="N22" s="612">
        <v>16894000</v>
      </c>
      <c r="O22" s="468"/>
      <c r="P22" s="466"/>
      <c r="Q22" s="466"/>
    </row>
    <row r="23" spans="1:17" ht="28.5" customHeight="1">
      <c r="A23" s="621" t="s">
        <v>44</v>
      </c>
      <c r="B23" s="462">
        <v>37260192</v>
      </c>
      <c r="C23" s="462">
        <v>37260192</v>
      </c>
      <c r="D23" s="462">
        <v>37260192</v>
      </c>
      <c r="E23" s="462">
        <v>37260192</v>
      </c>
      <c r="F23" s="462">
        <v>37260192</v>
      </c>
      <c r="G23" s="462">
        <v>37260192</v>
      </c>
      <c r="H23" s="462">
        <v>37260192</v>
      </c>
      <c r="I23" s="462">
        <v>37260192</v>
      </c>
      <c r="J23" s="462">
        <v>37260192</v>
      </c>
      <c r="K23" s="462">
        <v>37260192</v>
      </c>
      <c r="L23" s="462">
        <v>37260192</v>
      </c>
      <c r="M23" s="462">
        <v>37260197</v>
      </c>
      <c r="N23" s="612">
        <v>447122309</v>
      </c>
      <c r="O23" s="468"/>
      <c r="P23" s="466"/>
      <c r="Q23" s="466"/>
    </row>
    <row r="24" spans="1:17" ht="28.5" customHeight="1">
      <c r="A24" s="621" t="s">
        <v>48</v>
      </c>
      <c r="B24" s="462">
        <v>4746496</v>
      </c>
      <c r="C24" s="462">
        <v>4746496</v>
      </c>
      <c r="D24" s="462">
        <v>4746496</v>
      </c>
      <c r="E24" s="462">
        <v>4746496</v>
      </c>
      <c r="F24" s="462">
        <v>4746496</v>
      </c>
      <c r="G24" s="462">
        <v>4746496</v>
      </c>
      <c r="H24" s="462">
        <v>4746496</v>
      </c>
      <c r="I24" s="462">
        <v>4746496</v>
      </c>
      <c r="J24" s="462">
        <v>4746496</v>
      </c>
      <c r="K24" s="462">
        <v>4746496</v>
      </c>
      <c r="L24" s="462">
        <v>4746496</v>
      </c>
      <c r="M24" s="462">
        <v>4746501</v>
      </c>
      <c r="N24" s="612">
        <v>56957957</v>
      </c>
      <c r="O24" s="468"/>
      <c r="P24" s="466"/>
      <c r="Q24" s="466"/>
    </row>
    <row r="25" spans="1:17" ht="28.5" customHeight="1">
      <c r="A25" s="622" t="s">
        <v>545</v>
      </c>
      <c r="B25" s="462">
        <v>927828</v>
      </c>
      <c r="C25" s="462">
        <v>927828</v>
      </c>
      <c r="D25" s="462">
        <v>927828</v>
      </c>
      <c r="E25" s="462">
        <v>927828</v>
      </c>
      <c r="F25" s="462">
        <v>927828</v>
      </c>
      <c r="G25" s="462">
        <v>927828</v>
      </c>
      <c r="H25" s="462">
        <v>927828</v>
      </c>
      <c r="I25" s="462">
        <v>927828</v>
      </c>
      <c r="J25" s="462">
        <v>927828</v>
      </c>
      <c r="K25" s="462">
        <v>927828</v>
      </c>
      <c r="L25" s="462">
        <v>927828</v>
      </c>
      <c r="M25" s="462">
        <v>927833</v>
      </c>
      <c r="N25" s="613">
        <v>11133941</v>
      </c>
      <c r="O25" s="468"/>
      <c r="P25" s="466"/>
      <c r="Q25" s="466"/>
    </row>
    <row r="26" spans="1:17" ht="28.5" customHeight="1">
      <c r="A26" s="622" t="s">
        <v>546</v>
      </c>
      <c r="B26" s="462">
        <v>25680634</v>
      </c>
      <c r="C26" s="622">
        <v>25680634</v>
      </c>
      <c r="D26" s="462">
        <v>25680634</v>
      </c>
      <c r="E26" s="622">
        <v>25680634</v>
      </c>
      <c r="F26" s="462">
        <v>25680634</v>
      </c>
      <c r="G26" s="622">
        <v>25680634</v>
      </c>
      <c r="H26" s="462">
        <v>25680634</v>
      </c>
      <c r="I26" s="622">
        <v>25680634</v>
      </c>
      <c r="J26" s="462">
        <v>25680634</v>
      </c>
      <c r="K26" s="622">
        <v>25680634</v>
      </c>
      <c r="L26" s="462">
        <v>25680634</v>
      </c>
      <c r="M26" s="462">
        <v>25680630</v>
      </c>
      <c r="N26" s="613">
        <v>308167604</v>
      </c>
      <c r="O26" s="468"/>
      <c r="P26" s="466"/>
      <c r="Q26" s="466"/>
    </row>
    <row r="27" spans="1:17" ht="28.5" customHeight="1">
      <c r="A27" s="622" t="s">
        <v>633</v>
      </c>
      <c r="B27" s="462">
        <v>6198070</v>
      </c>
      <c r="C27" s="462">
        <v>6198070</v>
      </c>
      <c r="D27" s="462">
        <v>6198070</v>
      </c>
      <c r="E27" s="462">
        <v>6198070</v>
      </c>
      <c r="F27" s="462">
        <v>6198070</v>
      </c>
      <c r="G27" s="462">
        <v>6198070</v>
      </c>
      <c r="H27" s="462">
        <v>6198070</v>
      </c>
      <c r="I27" s="462">
        <v>6198070</v>
      </c>
      <c r="J27" s="462">
        <v>6198070</v>
      </c>
      <c r="K27" s="462">
        <v>6198070</v>
      </c>
      <c r="L27" s="462">
        <v>6198070</v>
      </c>
      <c r="M27" s="462">
        <v>6198067</v>
      </c>
      <c r="N27" s="613">
        <v>74376837</v>
      </c>
      <c r="O27" s="468"/>
      <c r="P27" s="466"/>
      <c r="Q27" s="466"/>
    </row>
    <row r="28" spans="1:17" ht="28.5" customHeight="1">
      <c r="A28" s="622" t="s">
        <v>610</v>
      </c>
      <c r="B28" s="462">
        <v>4402500</v>
      </c>
      <c r="C28" s="462">
        <v>4402500</v>
      </c>
      <c r="D28" s="462">
        <v>4402500</v>
      </c>
      <c r="E28" s="462">
        <v>4402500</v>
      </c>
      <c r="F28" s="462">
        <v>4402500</v>
      </c>
      <c r="G28" s="462">
        <v>4402500</v>
      </c>
      <c r="H28" s="462">
        <v>4402500</v>
      </c>
      <c r="I28" s="462">
        <v>4402500</v>
      </c>
      <c r="J28" s="462">
        <v>4402500</v>
      </c>
      <c r="K28" s="462">
        <v>4402500</v>
      </c>
      <c r="L28" s="462">
        <v>4402500</v>
      </c>
      <c r="M28" s="462">
        <v>4402500</v>
      </c>
      <c r="N28" s="613">
        <v>52830000</v>
      </c>
      <c r="O28" s="468"/>
      <c r="P28" s="466"/>
      <c r="Q28" s="466"/>
    </row>
    <row r="29" spans="1:17" ht="28.5" customHeight="1">
      <c r="A29" s="622" t="s">
        <v>67</v>
      </c>
      <c r="B29" s="462">
        <v>10181762</v>
      </c>
      <c r="C29" s="462">
        <v>10181762</v>
      </c>
      <c r="D29" s="462">
        <v>10181762</v>
      </c>
      <c r="E29" s="462">
        <v>10181762</v>
      </c>
      <c r="F29" s="462">
        <v>10181762</v>
      </c>
      <c r="G29" s="462">
        <v>10181762</v>
      </c>
      <c r="H29" s="462">
        <v>10181762</v>
      </c>
      <c r="I29" s="462">
        <v>10181762</v>
      </c>
      <c r="J29" s="462">
        <v>10181762</v>
      </c>
      <c r="K29" s="462">
        <v>10181762</v>
      </c>
      <c r="L29" s="462">
        <v>10181762</v>
      </c>
      <c r="M29" s="462">
        <v>10181765</v>
      </c>
      <c r="N29" s="612">
        <v>122181147</v>
      </c>
      <c r="O29" s="468"/>
      <c r="P29" s="466"/>
      <c r="Q29" s="466"/>
    </row>
    <row r="30" spans="1:17" ht="28.5" customHeight="1">
      <c r="A30" s="628" t="s">
        <v>457</v>
      </c>
      <c r="B30" s="626">
        <f t="shared" ref="B30:M30" si="1">SUM(B17:B29)</f>
        <v>147092369</v>
      </c>
      <c r="C30" s="626">
        <f t="shared" si="1"/>
        <v>147092369</v>
      </c>
      <c r="D30" s="626">
        <f t="shared" si="1"/>
        <v>147092369</v>
      </c>
      <c r="E30" s="626">
        <f t="shared" si="1"/>
        <v>147092369</v>
      </c>
      <c r="F30" s="626">
        <f t="shared" si="1"/>
        <v>147092369</v>
      </c>
      <c r="G30" s="626">
        <f t="shared" si="1"/>
        <v>147092369</v>
      </c>
      <c r="H30" s="626">
        <f t="shared" si="1"/>
        <v>147092369</v>
      </c>
      <c r="I30" s="626">
        <f t="shared" si="1"/>
        <v>147092369</v>
      </c>
      <c r="J30" s="626">
        <f t="shared" si="1"/>
        <v>147092369</v>
      </c>
      <c r="K30" s="626">
        <f t="shared" si="1"/>
        <v>147092369</v>
      </c>
      <c r="L30" s="626">
        <f t="shared" si="1"/>
        <v>147092369</v>
      </c>
      <c r="M30" s="626">
        <f t="shared" si="1"/>
        <v>147090850</v>
      </c>
      <c r="N30" s="629">
        <f>SUM(N17:N29)</f>
        <v>1765106909</v>
      </c>
      <c r="O30" s="468"/>
      <c r="P30" s="466"/>
      <c r="Q30" s="466"/>
    </row>
    <row r="31" spans="1:17" ht="18.75">
      <c r="N31" s="469"/>
    </row>
    <row r="33" spans="13:13">
      <c r="M33" s="470"/>
    </row>
  </sheetData>
  <sheetProtection selectLockedCells="1" selectUnlockedCells="1"/>
  <mergeCells count="2">
    <mergeCell ref="A2:N2"/>
    <mergeCell ref="A16:N16"/>
  </mergeCells>
  <phoneticPr fontId="55" type="noConversion"/>
  <pageMargins left="0.74791666666666667" right="0.74791666666666667" top="0.98402777777777772" bottom="0.98402777777777772" header="0.51180555555555551" footer="0.51180555555555551"/>
  <pageSetup paperSize="8" scale="84" firstPageNumber="0" orientation="landscape" horizontalDpi="300" verticalDpi="300" r:id="rId1"/>
  <headerFooter alignWithMargins="0">
    <oddHeader>&amp;L&amp;"Times New Roman,Normál"&amp;14Hegyeshalom Nagyközségi Önkormányzat&amp;C&amp;"Times New Roman,Normál"&amp;14Előirányzat felhasználási terv 2021.év&amp;R&amp;"Arial CE,Normál"&amp;12 11. számú melléklet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P63"/>
  <sheetViews>
    <sheetView zoomScaleNormal="100" workbookViewId="0">
      <selection activeCell="H1" sqref="H1:M1"/>
    </sheetView>
  </sheetViews>
  <sheetFormatPr defaultColWidth="8.5703125" defaultRowHeight="12.75"/>
  <cols>
    <col min="1" max="1" width="40.7109375" customWidth="1"/>
    <col min="2" max="7" width="0" hidden="1" customWidth="1"/>
    <col min="8" max="8" width="10.85546875" customWidth="1"/>
    <col min="9" max="9" width="6.140625" customWidth="1"/>
    <col min="10" max="10" width="12.140625" customWidth="1"/>
    <col min="11" max="11" width="29.5703125" customWidth="1"/>
    <col min="12" max="12" width="24.7109375" customWidth="1"/>
    <col min="13" max="13" width="26.28515625" customWidth="1"/>
  </cols>
  <sheetData>
    <row r="1" spans="1:16" ht="18.75">
      <c r="A1" s="471"/>
      <c r="B1" s="842" t="s">
        <v>458</v>
      </c>
      <c r="C1" s="842"/>
      <c r="D1" s="842"/>
      <c r="E1" s="842"/>
      <c r="F1" s="842"/>
      <c r="G1" s="842"/>
      <c r="H1" s="843" t="s">
        <v>626</v>
      </c>
      <c r="I1" s="843"/>
      <c r="J1" s="843"/>
      <c r="K1" s="843"/>
      <c r="L1" s="843"/>
      <c r="M1" s="843"/>
    </row>
    <row r="2" spans="1:16" ht="18.75">
      <c r="A2" s="471"/>
      <c r="B2" s="474"/>
      <c r="C2" s="475"/>
      <c r="D2" s="475"/>
      <c r="E2" s="475"/>
      <c r="F2" s="475"/>
      <c r="G2" s="476"/>
      <c r="H2" s="477"/>
      <c r="I2" s="478"/>
      <c r="J2" s="478"/>
      <c r="K2" s="478"/>
      <c r="L2" s="478"/>
      <c r="M2" s="479"/>
    </row>
    <row r="3" spans="1:16" ht="18.75">
      <c r="A3" s="480" t="s">
        <v>459</v>
      </c>
      <c r="B3" s="472" t="s">
        <v>460</v>
      </c>
      <c r="C3" s="472" t="s">
        <v>461</v>
      </c>
      <c r="D3" s="472" t="s">
        <v>462</v>
      </c>
      <c r="E3" s="472" t="s">
        <v>463</v>
      </c>
      <c r="F3" s="472" t="s">
        <v>464</v>
      </c>
      <c r="G3" s="481" t="s">
        <v>132</v>
      </c>
      <c r="H3" s="482" t="s">
        <v>460</v>
      </c>
      <c r="I3" s="472" t="s">
        <v>461</v>
      </c>
      <c r="J3" s="472" t="s">
        <v>462</v>
      </c>
      <c r="K3" s="472" t="s">
        <v>463</v>
      </c>
      <c r="L3" s="472" t="s">
        <v>464</v>
      </c>
      <c r="M3" s="473" t="s">
        <v>132</v>
      </c>
    </row>
    <row r="4" spans="1:16" ht="18.75">
      <c r="A4" s="320" t="s">
        <v>465</v>
      </c>
      <c r="B4" s="483"/>
      <c r="C4" s="320"/>
      <c r="D4" s="320"/>
      <c r="E4" s="140">
        <f>B4*C4*D4</f>
        <v>0</v>
      </c>
      <c r="F4" s="140">
        <f>E4*0.27</f>
        <v>0</v>
      </c>
      <c r="G4" s="484">
        <f>SUM(E4:F4)</f>
        <v>0</v>
      </c>
      <c r="H4" s="483">
        <v>123</v>
      </c>
      <c r="I4" s="320">
        <v>220</v>
      </c>
      <c r="J4" s="320">
        <v>365</v>
      </c>
      <c r="K4" s="485">
        <f>H4*I4*J4</f>
        <v>9876900</v>
      </c>
      <c r="L4" s="485">
        <v>1700319</v>
      </c>
      <c r="M4" s="486">
        <f>SUM(K4:L4)</f>
        <v>11577219</v>
      </c>
    </row>
    <row r="5" spans="1:16" ht="18.75">
      <c r="A5" s="320" t="s">
        <v>466</v>
      </c>
      <c r="B5" s="483"/>
      <c r="C5" s="320"/>
      <c r="D5" s="320"/>
      <c r="E5" s="140">
        <f>B5*C5*D5</f>
        <v>0</v>
      </c>
      <c r="F5" s="140">
        <f>E5*0.27</f>
        <v>0</v>
      </c>
      <c r="G5" s="484">
        <f>SUM(E5:F5)</f>
        <v>0</v>
      </c>
      <c r="H5" s="483"/>
      <c r="I5" s="320"/>
      <c r="J5" s="320"/>
      <c r="K5" s="485">
        <f>H5*I5*J5</f>
        <v>0</v>
      </c>
      <c r="L5" s="485"/>
      <c r="M5" s="486">
        <f>K5+L5</f>
        <v>0</v>
      </c>
    </row>
    <row r="6" spans="1:16" ht="18.75">
      <c r="A6" s="320"/>
      <c r="B6" s="483"/>
      <c r="C6" s="320"/>
      <c r="D6" s="320"/>
      <c r="E6" s="140">
        <f>B6*C6*D6</f>
        <v>0</v>
      </c>
      <c r="F6" s="140">
        <f>E6*0.27</f>
        <v>0</v>
      </c>
      <c r="G6" s="484">
        <f>SUM(E6:F6)</f>
        <v>0</v>
      </c>
      <c r="H6" s="483"/>
      <c r="I6" s="320"/>
      <c r="J6" s="320"/>
      <c r="K6" s="485">
        <f>H6*I6*J6</f>
        <v>0</v>
      </c>
      <c r="L6" s="485">
        <f>K6*0.27</f>
        <v>0</v>
      </c>
      <c r="M6" s="486">
        <f>SUM(K6:L6)</f>
        <v>0</v>
      </c>
    </row>
    <row r="7" spans="1:16" ht="18.75">
      <c r="A7" s="471" t="s">
        <v>467</v>
      </c>
      <c r="B7" s="487">
        <f>SUM(B4:B6)</f>
        <v>0</v>
      </c>
      <c r="C7" s="471"/>
      <c r="D7" s="471"/>
      <c r="E7" s="322">
        <f>SUM(E4:E6)</f>
        <v>0</v>
      </c>
      <c r="F7" s="322">
        <f>SUM(F4:F6)</f>
        <v>0</v>
      </c>
      <c r="G7" s="488">
        <f>SUM(G4:G6)</f>
        <v>0</v>
      </c>
      <c r="H7" s="487"/>
      <c r="I7" s="471"/>
      <c r="J7" s="471"/>
      <c r="K7" s="489">
        <f>SUM(K4:K6)</f>
        <v>9876900</v>
      </c>
      <c r="L7" s="489">
        <f>L4+L5</f>
        <v>1700319</v>
      </c>
      <c r="M7" s="490">
        <f>K7+L7</f>
        <v>11577219</v>
      </c>
    </row>
    <row r="8" spans="1:16" ht="18.75">
      <c r="A8" s="320" t="s">
        <v>468</v>
      </c>
      <c r="B8" s="483"/>
      <c r="C8" s="320"/>
      <c r="D8" s="320"/>
      <c r="E8" s="320"/>
      <c r="F8" s="320"/>
      <c r="G8" s="484"/>
      <c r="H8" s="483">
        <v>48</v>
      </c>
      <c r="I8" s="320">
        <v>185</v>
      </c>
      <c r="J8" s="320">
        <v>457</v>
      </c>
      <c r="K8" s="491">
        <f>(H8*I8*J8)</f>
        <v>4058160</v>
      </c>
      <c r="L8" s="491">
        <v>698611</v>
      </c>
      <c r="M8" s="486">
        <f>SUM(K8:L8)</f>
        <v>4756771</v>
      </c>
    </row>
    <row r="9" spans="1:16" ht="18.75">
      <c r="A9" s="320" t="s">
        <v>469</v>
      </c>
      <c r="B9" s="483"/>
      <c r="C9" s="320"/>
      <c r="D9" s="320"/>
      <c r="E9" s="140">
        <f>B9*C9*D9</f>
        <v>0</v>
      </c>
      <c r="F9" s="140">
        <f>E9*0.27</f>
        <v>0</v>
      </c>
      <c r="G9" s="484">
        <f>SUM(E9:F9)</f>
        <v>0</v>
      </c>
      <c r="H9" s="483">
        <v>19</v>
      </c>
      <c r="I9" s="320">
        <v>185</v>
      </c>
      <c r="J9" s="320">
        <v>502</v>
      </c>
      <c r="K9" s="485">
        <f>H9*I9*J9</f>
        <v>1764530</v>
      </c>
      <c r="L9" s="485">
        <v>303764</v>
      </c>
      <c r="M9" s="486">
        <f>SUM(K9:L9)</f>
        <v>2068294</v>
      </c>
    </row>
    <row r="10" spans="1:16" ht="18.75">
      <c r="A10" s="320" t="s">
        <v>470</v>
      </c>
      <c r="B10" s="483"/>
      <c r="C10" s="320"/>
      <c r="D10" s="320"/>
      <c r="E10" s="140">
        <f>B10*C10*D10</f>
        <v>0</v>
      </c>
      <c r="F10" s="140">
        <f>E10*0.27</f>
        <v>0</v>
      </c>
      <c r="G10" s="484">
        <f>SUM(E10:F10)</f>
        <v>0</v>
      </c>
      <c r="H10" s="483">
        <v>22</v>
      </c>
      <c r="I10" s="320">
        <v>185</v>
      </c>
      <c r="J10" s="320">
        <v>244</v>
      </c>
      <c r="K10" s="485">
        <f>H10*I10*J10</f>
        <v>993080</v>
      </c>
      <c r="L10" s="485">
        <v>170959</v>
      </c>
      <c r="M10" s="486">
        <f>K10+L10</f>
        <v>1164039</v>
      </c>
    </row>
    <row r="11" spans="1:16" ht="18.75">
      <c r="A11" s="320" t="s">
        <v>471</v>
      </c>
      <c r="B11" s="483"/>
      <c r="C11" s="320"/>
      <c r="D11" s="320"/>
      <c r="E11" s="140">
        <f>B11*C11*D11</f>
        <v>0</v>
      </c>
      <c r="F11" s="140">
        <f>E11*0.27</f>
        <v>0</v>
      </c>
      <c r="G11" s="484">
        <f>SUM(E11:F11)</f>
        <v>0</v>
      </c>
      <c r="H11" s="483">
        <v>22</v>
      </c>
      <c r="I11" s="320">
        <v>185</v>
      </c>
      <c r="J11" s="320">
        <v>277</v>
      </c>
      <c r="K11" s="485">
        <f>H11*I11*J11</f>
        <v>1127390</v>
      </c>
      <c r="L11" s="485">
        <v>194080</v>
      </c>
      <c r="M11" s="486">
        <f>SUM(K11:L11)</f>
        <v>1321470</v>
      </c>
    </row>
    <row r="12" spans="1:16" ht="18.75">
      <c r="A12" s="320"/>
      <c r="B12" s="483"/>
      <c r="C12" s="320"/>
      <c r="D12" s="320"/>
      <c r="E12" s="140">
        <f>B12*C12*D12</f>
        <v>0</v>
      </c>
      <c r="F12" s="140">
        <f>E12*0.27</f>
        <v>0</v>
      </c>
      <c r="G12" s="484">
        <f>SUM(E12:F12)</f>
        <v>0</v>
      </c>
      <c r="H12" s="483"/>
      <c r="I12" s="320"/>
      <c r="J12" s="320"/>
      <c r="K12" s="485">
        <f>H12*I12*J12</f>
        <v>0</v>
      </c>
      <c r="L12" s="485">
        <f>K12*0.27</f>
        <v>0</v>
      </c>
      <c r="M12" s="486">
        <f>SUM(K12:L12)</f>
        <v>0</v>
      </c>
    </row>
    <row r="13" spans="1:16" ht="18.75">
      <c r="A13" s="471" t="s">
        <v>472</v>
      </c>
      <c r="B13" s="487">
        <f>SUM(B9:B12)</f>
        <v>0</v>
      </c>
      <c r="C13" s="471"/>
      <c r="D13" s="471"/>
      <c r="E13" s="322">
        <f>SUM(E9:E12)</f>
        <v>0</v>
      </c>
      <c r="F13" s="322">
        <f>SUM(F9:F12)</f>
        <v>0</v>
      </c>
      <c r="G13" s="488">
        <f>SUM(G9:G12)</f>
        <v>0</v>
      </c>
      <c r="H13" s="487"/>
      <c r="I13" s="471"/>
      <c r="J13" s="471"/>
      <c r="K13" s="489">
        <f>SUM(K8:K12)</f>
        <v>7943160</v>
      </c>
      <c r="L13" s="489">
        <f>SUM(L8:L12)</f>
        <v>1367414</v>
      </c>
      <c r="M13" s="490">
        <f>K13+L13</f>
        <v>9310574</v>
      </c>
    </row>
    <row r="14" spans="1:16" ht="18.75">
      <c r="A14" s="320"/>
      <c r="B14" s="483"/>
      <c r="C14" s="320"/>
      <c r="D14" s="320"/>
      <c r="E14" s="320"/>
      <c r="F14" s="320"/>
      <c r="G14" s="484"/>
      <c r="H14" s="483"/>
      <c r="I14" s="320"/>
      <c r="J14" s="320"/>
      <c r="K14" s="492"/>
      <c r="L14" s="492"/>
      <c r="M14" s="486">
        <f>SUM(K14:L14)</f>
        <v>0</v>
      </c>
    </row>
    <row r="15" spans="1:16" ht="18.75">
      <c r="A15" s="320" t="s">
        <v>473</v>
      </c>
      <c r="B15" s="483"/>
      <c r="C15" s="320"/>
      <c r="D15" s="320"/>
      <c r="E15" s="140">
        <f>B15*C15*D15</f>
        <v>0</v>
      </c>
      <c r="F15" s="140">
        <f>E15*0.27</f>
        <v>0</v>
      </c>
      <c r="G15" s="484">
        <f>SUM(E15:F15)</f>
        <v>0</v>
      </c>
      <c r="H15" s="483">
        <v>12</v>
      </c>
      <c r="I15" s="320">
        <v>230</v>
      </c>
      <c r="J15" s="320">
        <v>373</v>
      </c>
      <c r="K15" s="485">
        <f>H15*I15*J15</f>
        <v>1029480</v>
      </c>
      <c r="L15" s="485">
        <v>177225</v>
      </c>
      <c r="M15" s="486">
        <f>K15+L15</f>
        <v>1206705</v>
      </c>
      <c r="P15" s="493"/>
    </row>
    <row r="16" spans="1:16" ht="18.75">
      <c r="A16" s="471" t="s">
        <v>474</v>
      </c>
      <c r="B16" s="487">
        <f>SUM(B15)</f>
        <v>0</v>
      </c>
      <c r="C16" s="487">
        <f>SUM(C15)</f>
        <v>0</v>
      </c>
      <c r="D16" s="487">
        <f>SUM(D15)</f>
        <v>0</v>
      </c>
      <c r="E16" s="487">
        <f>SUM(E15)</f>
        <v>0</v>
      </c>
      <c r="F16" s="487">
        <f>SUM(F15)</f>
        <v>0</v>
      </c>
      <c r="G16" s="488">
        <f>SUM(E16:F16)</f>
        <v>0</v>
      </c>
      <c r="H16" s="487">
        <v>12</v>
      </c>
      <c r="I16" s="487">
        <v>230</v>
      </c>
      <c r="J16" s="487">
        <f>SUM(J15)</f>
        <v>373</v>
      </c>
      <c r="K16" s="494">
        <f>SUM(K14:K15)</f>
        <v>1029480</v>
      </c>
      <c r="L16" s="495">
        <f>SUM(L14:L15)</f>
        <v>177225</v>
      </c>
      <c r="M16" s="490">
        <f>SUM(K16:L16)</f>
        <v>1206705</v>
      </c>
      <c r="P16" s="496"/>
    </row>
    <row r="17" spans="1:13" ht="18.75">
      <c r="A17" s="320"/>
      <c r="B17" s="483"/>
      <c r="C17" s="320"/>
      <c r="D17" s="320"/>
      <c r="E17" s="320"/>
      <c r="F17" s="320"/>
      <c r="G17" s="484"/>
      <c r="H17" s="483"/>
      <c r="I17" s="320"/>
      <c r="J17" s="320"/>
      <c r="K17" s="492"/>
      <c r="L17" s="492"/>
      <c r="M17" s="486"/>
    </row>
    <row r="18" spans="1:13" ht="18.75">
      <c r="A18" s="480"/>
      <c r="B18" s="483"/>
      <c r="C18" s="320"/>
      <c r="D18" s="320"/>
      <c r="E18" s="320"/>
      <c r="F18" s="320"/>
      <c r="G18" s="484"/>
      <c r="H18" s="483"/>
      <c r="I18" s="320"/>
      <c r="J18" s="320"/>
      <c r="K18" s="492"/>
      <c r="L18" s="492"/>
      <c r="M18" s="486"/>
    </row>
    <row r="19" spans="1:13" ht="18.75">
      <c r="A19" s="320"/>
      <c r="B19" s="483"/>
      <c r="C19" s="483"/>
      <c r="D19" s="320"/>
      <c r="E19" s="140">
        <f>B19*C19*D19</f>
        <v>0</v>
      </c>
      <c r="F19" s="140">
        <f>E19*0.27</f>
        <v>0</v>
      </c>
      <c r="G19" s="484">
        <f>SUM(E19:F19)</f>
        <v>0</v>
      </c>
      <c r="H19" s="483"/>
      <c r="I19" s="483"/>
      <c r="J19" s="320"/>
      <c r="K19" s="485">
        <f>H19*I19*J19</f>
        <v>0</v>
      </c>
      <c r="L19" s="485">
        <f>K19*0.27</f>
        <v>0</v>
      </c>
      <c r="M19" s="486">
        <f>SUM(K19:L19)</f>
        <v>0</v>
      </c>
    </row>
    <row r="20" spans="1:13" ht="18.75">
      <c r="A20" s="471" t="s">
        <v>475</v>
      </c>
      <c r="B20" s="487"/>
      <c r="C20" s="471"/>
      <c r="D20" s="471"/>
      <c r="E20" s="322">
        <f>B20*C20*D20</f>
        <v>0</v>
      </c>
      <c r="F20" s="322">
        <f>E20*0.27</f>
        <v>0</v>
      </c>
      <c r="G20" s="488">
        <f>SUM(E20:F20)</f>
        <v>0</v>
      </c>
      <c r="H20" s="487">
        <v>10</v>
      </c>
      <c r="I20" s="471">
        <v>220</v>
      </c>
      <c r="J20" s="471">
        <v>290</v>
      </c>
      <c r="K20" s="489">
        <f>H20*I20*J20</f>
        <v>638000</v>
      </c>
      <c r="L20" s="489">
        <v>102080</v>
      </c>
      <c r="M20" s="490">
        <f>K20+L20</f>
        <v>740080</v>
      </c>
    </row>
    <row r="21" spans="1:13" ht="18.75">
      <c r="A21" s="471"/>
      <c r="B21" s="487"/>
      <c r="C21" s="471"/>
      <c r="D21" s="471"/>
      <c r="E21" s="322"/>
      <c r="F21" s="322"/>
      <c r="G21" s="488"/>
      <c r="H21" s="487"/>
      <c r="I21" s="471"/>
      <c r="J21" s="471"/>
      <c r="K21" s="489"/>
      <c r="L21" s="489"/>
      <c r="M21" s="490">
        <f>K21+L21</f>
        <v>0</v>
      </c>
    </row>
    <row r="22" spans="1:13" ht="18.75">
      <c r="A22" s="497" t="s">
        <v>476</v>
      </c>
      <c r="B22" s="498"/>
      <c r="C22" s="499"/>
      <c r="D22" s="499"/>
      <c r="E22" s="500"/>
      <c r="F22" s="500"/>
      <c r="G22" s="501"/>
      <c r="H22" s="502">
        <v>10</v>
      </c>
      <c r="I22" s="497">
        <v>240</v>
      </c>
      <c r="J22" s="497">
        <v>290</v>
      </c>
      <c r="K22" s="503">
        <f>H22*I22*J22</f>
        <v>696000</v>
      </c>
      <c r="L22" s="503">
        <v>111360</v>
      </c>
      <c r="M22" s="504">
        <f>K22+L22</f>
        <v>807360</v>
      </c>
    </row>
    <row r="23" spans="1:13" ht="18.75">
      <c r="A23" s="505"/>
      <c r="B23" s="506">
        <v>0</v>
      </c>
      <c r="C23" s="505">
        <v>0</v>
      </c>
      <c r="D23" s="505">
        <v>0</v>
      </c>
      <c r="E23" s="507">
        <f>B23*C23*D23</f>
        <v>0</v>
      </c>
      <c r="F23" s="507">
        <f>E23*0.2</f>
        <v>0</v>
      </c>
      <c r="G23" s="508">
        <f>SUM(E23:F23)</f>
        <v>0</v>
      </c>
      <c r="H23" s="506"/>
      <c r="I23" s="505"/>
      <c r="J23" s="505"/>
      <c r="K23" s="509">
        <f>H23*I23*J23</f>
        <v>0</v>
      </c>
      <c r="L23" s="509">
        <f>K23*0.2</f>
        <v>0</v>
      </c>
      <c r="M23" s="510">
        <f>SUM(K23:L23)</f>
        <v>0</v>
      </c>
    </row>
    <row r="24" spans="1:13" ht="18.75">
      <c r="A24" s="511" t="s">
        <v>477</v>
      </c>
      <c r="B24" s="512">
        <f>SUM(B7,B13,B21,B23,B16)</f>
        <v>0</v>
      </c>
      <c r="C24" s="512"/>
      <c r="D24" s="512"/>
      <c r="E24" s="512">
        <f>SUM(E7,E13,E21,E23,E16)</f>
        <v>0</v>
      </c>
      <c r="F24" s="512">
        <f>SUM(F7,F13,F21,F23,F16)</f>
        <v>0</v>
      </c>
      <c r="G24" s="512">
        <f>SUM(G7,G13,G21,G23,G16)</f>
        <v>0</v>
      </c>
      <c r="H24" s="513"/>
      <c r="I24" s="512"/>
      <c r="J24" s="512"/>
      <c r="K24" s="514">
        <f>K7+K13+K16+K20+K21+K22</f>
        <v>20183540</v>
      </c>
      <c r="L24" s="514">
        <f>L7+L13+L16+L20+L21+L22</f>
        <v>3458398</v>
      </c>
      <c r="M24" s="514">
        <f>M7+M13+M16+M20+M21+M22</f>
        <v>23641938</v>
      </c>
    </row>
    <row r="25" spans="1:13" ht="18.75">
      <c r="A25" s="499"/>
      <c r="B25" s="498"/>
      <c r="C25" s="499"/>
      <c r="D25" s="499"/>
      <c r="E25" s="499"/>
      <c r="F25" s="499"/>
      <c r="G25" s="501"/>
      <c r="H25" s="498"/>
      <c r="I25" s="499"/>
      <c r="J25" s="499"/>
      <c r="K25" s="515"/>
      <c r="L25" s="515"/>
      <c r="M25" s="516"/>
    </row>
    <row r="26" spans="1:13" ht="18.75">
      <c r="A26" s="480" t="s">
        <v>459</v>
      </c>
      <c r="B26" s="483"/>
      <c r="C26" s="320"/>
      <c r="D26" s="320"/>
      <c r="E26" s="320"/>
      <c r="F26" s="320"/>
      <c r="G26" s="484"/>
      <c r="H26" s="483"/>
      <c r="I26" s="320"/>
      <c r="J26" s="320"/>
      <c r="K26" s="492"/>
      <c r="L26" s="492"/>
      <c r="M26" s="486"/>
    </row>
    <row r="27" spans="1:13" ht="18.75">
      <c r="A27" s="320" t="s">
        <v>465</v>
      </c>
      <c r="B27" s="483"/>
      <c r="C27" s="320"/>
      <c r="D27" s="320"/>
      <c r="E27" s="140">
        <f>B27*C27*D27</f>
        <v>0</v>
      </c>
      <c r="F27" s="140">
        <f t="shared" ref="F27:F32" si="0">E27*0.27</f>
        <v>0</v>
      </c>
      <c r="G27" s="484">
        <f t="shared" ref="G27:G33" si="1">SUM(E27:F27)</f>
        <v>0</v>
      </c>
      <c r="H27" s="483">
        <v>48</v>
      </c>
      <c r="I27" s="320">
        <v>220</v>
      </c>
      <c r="J27" s="320">
        <v>365</v>
      </c>
      <c r="K27" s="485">
        <f>H27*I27*J27</f>
        <v>3854400</v>
      </c>
      <c r="L27" s="485">
        <v>1040688</v>
      </c>
      <c r="M27" s="486">
        <f t="shared" ref="M27:M33" si="2">SUM(K27:L27)</f>
        <v>4895088</v>
      </c>
    </row>
    <row r="28" spans="1:13" ht="18.75">
      <c r="A28" s="138" t="s">
        <v>478</v>
      </c>
      <c r="B28" s="483"/>
      <c r="C28" s="320"/>
      <c r="D28" s="320"/>
      <c r="E28" s="140">
        <f>B28*C28*D28</f>
        <v>0</v>
      </c>
      <c r="F28" s="140">
        <f t="shared" si="0"/>
        <v>0</v>
      </c>
      <c r="G28" s="484">
        <f t="shared" si="1"/>
        <v>0</v>
      </c>
      <c r="H28" s="483"/>
      <c r="I28" s="320"/>
      <c r="J28" s="320"/>
      <c r="K28" s="485">
        <f>H28*I28*J28</f>
        <v>0</v>
      </c>
      <c r="L28" s="485"/>
      <c r="M28" s="486">
        <f t="shared" si="2"/>
        <v>0</v>
      </c>
    </row>
    <row r="29" spans="1:13" ht="18.75">
      <c r="A29" s="138" t="s">
        <v>479</v>
      </c>
      <c r="B29" s="483"/>
      <c r="C29" s="320"/>
      <c r="D29" s="320"/>
      <c r="E29" s="140">
        <f>B29*C29*D29</f>
        <v>0</v>
      </c>
      <c r="F29" s="140">
        <f t="shared" si="0"/>
        <v>0</v>
      </c>
      <c r="G29" s="484">
        <f t="shared" si="1"/>
        <v>0</v>
      </c>
      <c r="H29" s="483"/>
      <c r="I29" s="320"/>
      <c r="J29" s="320"/>
      <c r="K29" s="485">
        <f>H29*I29*J29</f>
        <v>0</v>
      </c>
      <c r="L29" s="485">
        <f>K29*0.27</f>
        <v>0</v>
      </c>
      <c r="M29" s="486">
        <f t="shared" si="2"/>
        <v>0</v>
      </c>
    </row>
    <row r="30" spans="1:13" ht="18.75">
      <c r="A30" s="138" t="s">
        <v>466</v>
      </c>
      <c r="B30" s="483"/>
      <c r="C30" s="320"/>
      <c r="D30" s="320"/>
      <c r="E30" s="140">
        <f>B30*C30*D30</f>
        <v>0</v>
      </c>
      <c r="F30" s="140">
        <f t="shared" si="0"/>
        <v>0</v>
      </c>
      <c r="G30" s="484">
        <f t="shared" si="1"/>
        <v>0</v>
      </c>
      <c r="H30" s="483"/>
      <c r="I30" s="320"/>
      <c r="J30" s="320"/>
      <c r="K30" s="485">
        <f>H30*I30*J30</f>
        <v>0</v>
      </c>
      <c r="L30" s="485"/>
      <c r="M30" s="486">
        <f t="shared" si="2"/>
        <v>0</v>
      </c>
    </row>
    <row r="31" spans="1:13" ht="18.75">
      <c r="A31" s="138" t="s">
        <v>480</v>
      </c>
      <c r="B31" s="483"/>
      <c r="C31" s="320"/>
      <c r="D31" s="320"/>
      <c r="E31" s="140">
        <f>B31*C31*D31</f>
        <v>0</v>
      </c>
      <c r="F31" s="140">
        <f t="shared" si="0"/>
        <v>0</v>
      </c>
      <c r="G31" s="484">
        <f t="shared" si="1"/>
        <v>0</v>
      </c>
      <c r="H31" s="483"/>
      <c r="I31" s="320"/>
      <c r="J31" s="320"/>
      <c r="K31" s="485"/>
      <c r="L31" s="485">
        <f>K31*0.27</f>
        <v>0</v>
      </c>
      <c r="M31" s="486">
        <f t="shared" si="2"/>
        <v>0</v>
      </c>
    </row>
    <row r="32" spans="1:13" ht="18.75">
      <c r="A32" s="320" t="s">
        <v>481</v>
      </c>
      <c r="B32" s="483"/>
      <c r="C32" s="320"/>
      <c r="D32" s="320"/>
      <c r="E32" s="140"/>
      <c r="F32" s="140">
        <f t="shared" si="0"/>
        <v>0</v>
      </c>
      <c r="G32" s="484">
        <f t="shared" si="1"/>
        <v>0</v>
      </c>
      <c r="H32" s="483">
        <v>75</v>
      </c>
      <c r="I32" s="320">
        <v>220</v>
      </c>
      <c r="J32" s="320">
        <v>365</v>
      </c>
      <c r="K32" s="485"/>
      <c r="L32" s="485">
        <f>K32*0.27</f>
        <v>0</v>
      </c>
      <c r="M32" s="486">
        <f t="shared" si="2"/>
        <v>0</v>
      </c>
    </row>
    <row r="33" spans="1:13" ht="18.75">
      <c r="A33" s="471" t="s">
        <v>482</v>
      </c>
      <c r="B33" s="487"/>
      <c r="C33" s="471"/>
      <c r="D33" s="471"/>
      <c r="E33" s="322"/>
      <c r="F33" s="322">
        <f>B33*C33*D33*0.25</f>
        <v>0</v>
      </c>
      <c r="G33" s="488">
        <f t="shared" si="1"/>
        <v>0</v>
      </c>
      <c r="H33" s="487"/>
      <c r="I33" s="471"/>
      <c r="J33" s="471"/>
      <c r="K33" s="489">
        <f>SUM(K27:K32)</f>
        <v>3854400</v>
      </c>
      <c r="L33" s="489">
        <f>K33*0.27</f>
        <v>1040688.0000000001</v>
      </c>
      <c r="M33" s="490">
        <f t="shared" si="2"/>
        <v>4895088</v>
      </c>
    </row>
    <row r="34" spans="1:13" ht="18.75">
      <c r="A34" s="517"/>
      <c r="B34" s="487">
        <f>SUM(B27:B33)</f>
        <v>0</v>
      </c>
      <c r="C34" s="471"/>
      <c r="D34" s="471"/>
      <c r="E34" s="322">
        <f>SUM(E27:E33)</f>
        <v>0</v>
      </c>
      <c r="F34" s="322">
        <f>SUM(F27:F33)</f>
        <v>0</v>
      </c>
      <c r="G34" s="488">
        <f>SUM(G27:G33)</f>
        <v>0</v>
      </c>
      <c r="H34" s="487"/>
      <c r="I34" s="471"/>
      <c r="J34" s="471"/>
      <c r="K34" s="489"/>
      <c r="L34" s="489"/>
      <c r="M34" s="490"/>
    </row>
    <row r="35" spans="1:13" ht="18.75">
      <c r="A35" s="320" t="s">
        <v>468</v>
      </c>
      <c r="B35" s="483"/>
      <c r="C35" s="320"/>
      <c r="D35" s="320"/>
      <c r="E35" s="140"/>
      <c r="F35" s="140"/>
      <c r="G35" s="484"/>
      <c r="H35" s="483">
        <v>23</v>
      </c>
      <c r="I35" s="320">
        <v>185</v>
      </c>
      <c r="J35" s="320">
        <v>457</v>
      </c>
      <c r="K35" s="485">
        <f>(H35*I35*J35)</f>
        <v>1944535</v>
      </c>
      <c r="L35" s="485">
        <v>525024</v>
      </c>
      <c r="M35" s="486">
        <f>K35+L35</f>
        <v>2469559</v>
      </c>
    </row>
    <row r="36" spans="1:13" ht="18.75">
      <c r="A36" s="320" t="s">
        <v>483</v>
      </c>
      <c r="B36" s="483"/>
      <c r="C36" s="320"/>
      <c r="D36" s="320"/>
      <c r="E36" s="140">
        <f>B36*C36*D36</f>
        <v>0</v>
      </c>
      <c r="F36" s="140">
        <f>E36*0.27</f>
        <v>0</v>
      </c>
      <c r="G36" s="484">
        <f>SUM(E36:F36)</f>
        <v>0</v>
      </c>
      <c r="H36" s="483">
        <v>12</v>
      </c>
      <c r="I36" s="320">
        <v>185</v>
      </c>
      <c r="J36" s="320">
        <v>228</v>
      </c>
      <c r="K36" s="485">
        <f>H36*I36*J36</f>
        <v>506160</v>
      </c>
      <c r="L36" s="485">
        <v>136663</v>
      </c>
      <c r="M36" s="486">
        <f>SUM(K36:L36)</f>
        <v>642823</v>
      </c>
    </row>
    <row r="37" spans="1:13" ht="18.75">
      <c r="A37" s="320" t="s">
        <v>484</v>
      </c>
      <c r="B37" s="483"/>
      <c r="C37" s="320"/>
      <c r="D37" s="320"/>
      <c r="E37" s="140"/>
      <c r="F37" s="140"/>
      <c r="G37" s="484"/>
      <c r="H37" s="483"/>
      <c r="I37" s="320">
        <v>186</v>
      </c>
      <c r="J37" s="320">
        <v>76</v>
      </c>
      <c r="K37" s="485">
        <f>(H37*I37*J37)</f>
        <v>0</v>
      </c>
      <c r="L37" s="485">
        <f t="shared" ref="L37:L45" si="3">K37*0.27</f>
        <v>0</v>
      </c>
      <c r="M37" s="486">
        <f>SUM(K37+L37)</f>
        <v>0</v>
      </c>
    </row>
    <row r="38" spans="1:13" ht="18.75">
      <c r="A38" s="320" t="s">
        <v>485</v>
      </c>
      <c r="B38" s="483"/>
      <c r="C38" s="320"/>
      <c r="D38" s="320"/>
      <c r="E38" s="140">
        <f>B38*C38*D38</f>
        <v>0</v>
      </c>
      <c r="F38" s="140">
        <f>E38*0.27</f>
        <v>0</v>
      </c>
      <c r="G38" s="484">
        <f>SUM(E38:F38)</f>
        <v>0</v>
      </c>
      <c r="H38" s="483">
        <v>13</v>
      </c>
      <c r="I38" s="320">
        <v>185</v>
      </c>
      <c r="J38" s="320">
        <v>457</v>
      </c>
      <c r="K38" s="485"/>
      <c r="L38" s="485">
        <f t="shared" si="3"/>
        <v>0</v>
      </c>
      <c r="M38" s="486">
        <f>SUM(K38:L38)</f>
        <v>0</v>
      </c>
    </row>
    <row r="39" spans="1:13" ht="18.75">
      <c r="A39" s="320" t="s">
        <v>469</v>
      </c>
      <c r="B39" s="483"/>
      <c r="C39" s="320"/>
      <c r="D39" s="320"/>
      <c r="E39" s="140">
        <f>B39*C39*D39</f>
        <v>0</v>
      </c>
      <c r="F39" s="140">
        <f>E39*0.27</f>
        <v>0</v>
      </c>
      <c r="G39" s="484">
        <f>SUM(E39:F39)</f>
        <v>0</v>
      </c>
      <c r="H39" s="483">
        <v>4</v>
      </c>
      <c r="I39" s="320">
        <v>185</v>
      </c>
      <c r="J39" s="320">
        <v>502</v>
      </c>
      <c r="K39" s="485">
        <f>H39*I39*J39</f>
        <v>371480</v>
      </c>
      <c r="L39" s="485">
        <v>100300</v>
      </c>
      <c r="M39" s="486">
        <f>K39+L39</f>
        <v>471780</v>
      </c>
    </row>
    <row r="40" spans="1:13" ht="18.75">
      <c r="A40" s="320" t="s">
        <v>486</v>
      </c>
      <c r="B40" s="483"/>
      <c r="C40" s="320"/>
      <c r="D40" s="320"/>
      <c r="E40" s="140">
        <f>B40*C40*D40</f>
        <v>0</v>
      </c>
      <c r="F40" s="140">
        <f>E40*0.27</f>
        <v>0</v>
      </c>
      <c r="G40" s="484">
        <f>SUM(E40:F40)</f>
        <v>0</v>
      </c>
      <c r="H40" s="483">
        <v>6</v>
      </c>
      <c r="I40" s="320">
        <v>185</v>
      </c>
      <c r="J40" s="320">
        <v>251</v>
      </c>
      <c r="K40" s="485">
        <f>H40*I40*J40</f>
        <v>278610</v>
      </c>
      <c r="L40" s="485">
        <v>75225</v>
      </c>
      <c r="M40" s="486">
        <f>SUM(K40:L40)</f>
        <v>353835</v>
      </c>
    </row>
    <row r="41" spans="1:13" ht="18.75">
      <c r="A41" s="320" t="s">
        <v>487</v>
      </c>
      <c r="B41" s="483"/>
      <c r="C41" s="320"/>
      <c r="D41" s="320"/>
      <c r="E41" s="140"/>
      <c r="F41" s="140"/>
      <c r="G41" s="484"/>
      <c r="H41" s="483"/>
      <c r="I41" s="320">
        <v>185</v>
      </c>
      <c r="J41" s="320">
        <v>87</v>
      </c>
      <c r="K41" s="485">
        <f>(H41*I41*J41)</f>
        <v>0</v>
      </c>
      <c r="L41" s="485">
        <f t="shared" si="3"/>
        <v>0</v>
      </c>
      <c r="M41" s="486">
        <f>SUM(K41:L41)</f>
        <v>0</v>
      </c>
    </row>
    <row r="42" spans="1:13" ht="18.75">
      <c r="A42" s="320" t="s">
        <v>488</v>
      </c>
      <c r="B42" s="483"/>
      <c r="C42" s="320"/>
      <c r="D42" s="320"/>
      <c r="E42" s="140">
        <f>B42*C42*D42</f>
        <v>0</v>
      </c>
      <c r="F42" s="140">
        <f>E42*0.27</f>
        <v>0</v>
      </c>
      <c r="G42" s="484">
        <f>SUM(E42:F42)</f>
        <v>0</v>
      </c>
      <c r="H42" s="483">
        <v>9</v>
      </c>
      <c r="I42" s="320">
        <v>185</v>
      </c>
      <c r="J42" s="320">
        <v>502</v>
      </c>
      <c r="K42" s="485"/>
      <c r="L42" s="485">
        <f t="shared" si="3"/>
        <v>0</v>
      </c>
      <c r="M42" s="486">
        <f>SUM(K42:L42)</f>
        <v>0</v>
      </c>
    </row>
    <row r="43" spans="1:13" ht="18.75">
      <c r="A43" s="320" t="s">
        <v>489</v>
      </c>
      <c r="B43" s="483"/>
      <c r="C43" s="320"/>
      <c r="D43" s="320"/>
      <c r="E43" s="140">
        <f>B43*C43*D43</f>
        <v>0</v>
      </c>
      <c r="F43" s="140">
        <f>E43*0.27</f>
        <v>0</v>
      </c>
      <c r="G43" s="484">
        <f>SUM(E43:F43)</f>
        <v>0</v>
      </c>
      <c r="H43" s="483">
        <v>14</v>
      </c>
      <c r="I43" s="320">
        <v>185</v>
      </c>
      <c r="J43" s="320">
        <v>244</v>
      </c>
      <c r="K43" s="485">
        <f>H43*I43*J43</f>
        <v>631960</v>
      </c>
      <c r="L43" s="485">
        <v>170629</v>
      </c>
      <c r="M43" s="486">
        <f>K43+L43</f>
        <v>802589</v>
      </c>
    </row>
    <row r="44" spans="1:13" ht="18.75">
      <c r="A44" s="320" t="s">
        <v>490</v>
      </c>
      <c r="B44" s="483"/>
      <c r="C44" s="320"/>
      <c r="D44" s="320"/>
      <c r="E44" s="140">
        <f>B44*C44*D44</f>
        <v>0</v>
      </c>
      <c r="F44" s="140">
        <f>E44*0.27</f>
        <v>0</v>
      </c>
      <c r="G44" s="484">
        <f>SUM(E44:F44)</f>
        <v>0</v>
      </c>
      <c r="H44" s="483">
        <v>6</v>
      </c>
      <c r="I44" s="320">
        <v>185</v>
      </c>
      <c r="J44" s="320">
        <v>122</v>
      </c>
      <c r="K44" s="485">
        <f>H44*I44*J44</f>
        <v>135420</v>
      </c>
      <c r="L44" s="485">
        <f t="shared" si="3"/>
        <v>36563.4</v>
      </c>
      <c r="M44" s="486">
        <f>SUM(K44:L44)</f>
        <v>171983.4</v>
      </c>
    </row>
    <row r="45" spans="1:13" ht="18.75">
      <c r="A45" s="320" t="s">
        <v>491</v>
      </c>
      <c r="B45" s="483"/>
      <c r="C45" s="320"/>
      <c r="D45" s="320"/>
      <c r="E45" s="140">
        <f>B45*C45*D45</f>
        <v>0</v>
      </c>
      <c r="F45" s="140">
        <f>E45*0.27</f>
        <v>0</v>
      </c>
      <c r="G45" s="484">
        <f>SUM(E45:F45)</f>
        <v>0</v>
      </c>
      <c r="H45" s="483">
        <v>2</v>
      </c>
      <c r="I45" s="320">
        <v>185</v>
      </c>
      <c r="J45" s="320">
        <v>244</v>
      </c>
      <c r="K45" s="485"/>
      <c r="L45" s="485">
        <f t="shared" si="3"/>
        <v>0</v>
      </c>
      <c r="M45" s="486">
        <f>SUM(K45:L45)</f>
        <v>0</v>
      </c>
    </row>
    <row r="46" spans="1:13" ht="18.75">
      <c r="A46" s="320" t="s">
        <v>492</v>
      </c>
      <c r="B46" s="483"/>
      <c r="C46" s="320"/>
      <c r="D46" s="320"/>
      <c r="E46" s="140"/>
      <c r="F46" s="140"/>
      <c r="G46" s="484">
        <f>SUM(E46:F46)</f>
        <v>0</v>
      </c>
      <c r="H46" s="483">
        <v>11</v>
      </c>
      <c r="I46" s="320">
        <v>185</v>
      </c>
      <c r="J46" s="320">
        <v>277</v>
      </c>
      <c r="K46" s="485">
        <f>H46*I46*J46</f>
        <v>563695</v>
      </c>
      <c r="L46" s="485">
        <v>152198</v>
      </c>
      <c r="M46" s="486">
        <f>SUM(K46:L46)</f>
        <v>715893</v>
      </c>
    </row>
    <row r="47" spans="1:13" ht="18.75">
      <c r="A47" s="320" t="s">
        <v>493</v>
      </c>
      <c r="B47" s="487">
        <f>SUM(B36:B46)</f>
        <v>0</v>
      </c>
      <c r="C47" s="471"/>
      <c r="D47" s="471"/>
      <c r="E47" s="322">
        <f>SUM(E36:E46)</f>
        <v>0</v>
      </c>
      <c r="F47" s="322">
        <f>SUM(F36:F46)</f>
        <v>0</v>
      </c>
      <c r="G47" s="488">
        <f>SUM(G36:G46)</f>
        <v>0</v>
      </c>
      <c r="H47" s="483">
        <v>10</v>
      </c>
      <c r="I47" s="320">
        <v>185</v>
      </c>
      <c r="J47" s="320">
        <v>139</v>
      </c>
      <c r="K47" s="485">
        <f>(H47*I47*J47)</f>
        <v>257150</v>
      </c>
      <c r="L47" s="485">
        <v>69430</v>
      </c>
      <c r="M47" s="486">
        <f>SUM(K47:L47)</f>
        <v>326580</v>
      </c>
    </row>
    <row r="48" spans="1:13" ht="18.75">
      <c r="A48" s="320" t="s">
        <v>494</v>
      </c>
      <c r="B48" s="483"/>
      <c r="C48" s="320"/>
      <c r="D48" s="320"/>
      <c r="E48" s="320"/>
      <c r="F48" s="320"/>
      <c r="G48" s="484"/>
      <c r="H48" s="483">
        <v>1</v>
      </c>
      <c r="I48" s="320">
        <v>185</v>
      </c>
      <c r="J48" s="320">
        <v>277</v>
      </c>
      <c r="K48" s="492"/>
      <c r="L48" s="492"/>
      <c r="M48" s="486"/>
    </row>
    <row r="49" spans="1:13" ht="18.75">
      <c r="A49" s="517" t="s">
        <v>495</v>
      </c>
      <c r="B49" s="487"/>
      <c r="C49" s="471"/>
      <c r="D49" s="471"/>
      <c r="E49" s="322">
        <f>B49*C49*D49</f>
        <v>0</v>
      </c>
      <c r="F49" s="322">
        <f>E49*0.27</f>
        <v>0</v>
      </c>
      <c r="G49" s="488">
        <f t="shared" ref="G49:G54" si="4">SUM(E49:F49)</f>
        <v>0</v>
      </c>
      <c r="H49" s="487"/>
      <c r="I49" s="471"/>
      <c r="J49" s="471"/>
      <c r="K49" s="518">
        <f>SUM(K35:K48)</f>
        <v>4689010</v>
      </c>
      <c r="L49" s="489">
        <f>SUM(L35:L48)</f>
        <v>1266032.3999999999</v>
      </c>
      <c r="M49" s="490">
        <f t="shared" ref="M49:M54" si="5">SUM(K49:L49)</f>
        <v>5955042.4000000004</v>
      </c>
    </row>
    <row r="50" spans="1:13" ht="18.75">
      <c r="A50" s="471"/>
      <c r="B50" s="487">
        <f>SUM(B49)</f>
        <v>0</v>
      </c>
      <c r="C50" s="487">
        <f>SUM(C49)</f>
        <v>0</v>
      </c>
      <c r="D50" s="487">
        <f>SUM(D49)</f>
        <v>0</v>
      </c>
      <c r="E50" s="487">
        <f>SUM(E49)</f>
        <v>0</v>
      </c>
      <c r="F50" s="487">
        <f>SUM(F49)</f>
        <v>0</v>
      </c>
      <c r="G50" s="488">
        <f t="shared" si="4"/>
        <v>0</v>
      </c>
      <c r="H50" s="487"/>
      <c r="I50" s="487"/>
      <c r="J50" s="487"/>
      <c r="K50" s="494"/>
      <c r="L50" s="494"/>
      <c r="M50" s="490">
        <f t="shared" si="5"/>
        <v>0</v>
      </c>
    </row>
    <row r="51" spans="1:13" ht="18.75">
      <c r="A51" s="320" t="s">
        <v>496</v>
      </c>
      <c r="B51" s="483"/>
      <c r="C51" s="320"/>
      <c r="D51" s="320"/>
      <c r="E51" s="320"/>
      <c r="F51" s="320"/>
      <c r="G51" s="484">
        <f t="shared" si="4"/>
        <v>0</v>
      </c>
      <c r="H51" s="483">
        <v>9</v>
      </c>
      <c r="I51" s="320">
        <v>230</v>
      </c>
      <c r="J51" s="320">
        <v>373</v>
      </c>
      <c r="K51" s="492">
        <f>(H51*J51*I51)</f>
        <v>772110</v>
      </c>
      <c r="L51" s="492">
        <v>208470</v>
      </c>
      <c r="M51" s="486">
        <f t="shared" si="5"/>
        <v>980580</v>
      </c>
    </row>
    <row r="52" spans="1:13" ht="18.75">
      <c r="A52" s="320" t="s">
        <v>497</v>
      </c>
      <c r="B52" s="483"/>
      <c r="C52" s="320"/>
      <c r="D52" s="320"/>
      <c r="E52" s="320"/>
      <c r="F52" s="320"/>
      <c r="G52" s="484">
        <f t="shared" si="4"/>
        <v>0</v>
      </c>
      <c r="H52" s="483"/>
      <c r="I52" s="320">
        <v>235</v>
      </c>
      <c r="J52" s="320">
        <v>122</v>
      </c>
      <c r="K52" s="485">
        <f>(H52*I52*J52)</f>
        <v>0</v>
      </c>
      <c r="L52" s="485">
        <f>K52*0.27</f>
        <v>0</v>
      </c>
      <c r="M52" s="486">
        <f t="shared" si="5"/>
        <v>0</v>
      </c>
    </row>
    <row r="53" spans="1:13" ht="18.75">
      <c r="A53" s="320" t="s">
        <v>498</v>
      </c>
      <c r="B53" s="483"/>
      <c r="C53" s="483"/>
      <c r="D53" s="320"/>
      <c r="E53" s="140">
        <f>B53*C53*D53</f>
        <v>0</v>
      </c>
      <c r="F53" s="140">
        <f>E53*0.27</f>
        <v>0</v>
      </c>
      <c r="G53" s="484">
        <f t="shared" si="4"/>
        <v>0</v>
      </c>
      <c r="H53" s="483">
        <v>3</v>
      </c>
      <c r="I53" s="138">
        <v>230</v>
      </c>
      <c r="J53" s="320">
        <v>373</v>
      </c>
      <c r="K53" s="485" t="s">
        <v>118</v>
      </c>
      <c r="L53" s="485" t="s">
        <v>118</v>
      </c>
      <c r="M53" s="486">
        <f t="shared" si="5"/>
        <v>0</v>
      </c>
    </row>
    <row r="54" spans="1:13" ht="18.75">
      <c r="A54" s="471" t="s">
        <v>499</v>
      </c>
      <c r="B54" s="487"/>
      <c r="C54" s="471"/>
      <c r="D54" s="471"/>
      <c r="E54" s="322">
        <f>B54*C54*D54</f>
        <v>0</v>
      </c>
      <c r="F54" s="322">
        <f>E54*0.27</f>
        <v>0</v>
      </c>
      <c r="G54" s="488">
        <f t="shared" si="4"/>
        <v>0</v>
      </c>
      <c r="H54" s="487">
        <f>SUM(H51:H53)</f>
        <v>12</v>
      </c>
      <c r="I54" s="471"/>
      <c r="J54" s="471"/>
      <c r="K54" s="489">
        <f>SUM(K51:K53)</f>
        <v>772110</v>
      </c>
      <c r="L54" s="489">
        <f>K54*0.27</f>
        <v>208469.7</v>
      </c>
      <c r="M54" s="490">
        <f t="shared" si="5"/>
        <v>980579.7</v>
      </c>
    </row>
    <row r="55" spans="1:13" ht="18.75">
      <c r="A55" s="519"/>
      <c r="B55" s="487">
        <f>SUM(B53:B54)</f>
        <v>0</v>
      </c>
      <c r="C55" s="471"/>
      <c r="D55" s="471"/>
      <c r="E55" s="322">
        <f>SUM(E53:E54)</f>
        <v>0</v>
      </c>
      <c r="F55" s="322">
        <f>SUM(F53:F54)</f>
        <v>0</v>
      </c>
      <c r="G55" s="488">
        <f>SUM(G53:G54)</f>
        <v>0</v>
      </c>
      <c r="H55" s="487"/>
      <c r="I55" s="471"/>
      <c r="J55" s="471"/>
      <c r="K55" s="489">
        <f>SUM(K50)</f>
        <v>0</v>
      </c>
      <c r="L55" s="489"/>
      <c r="M55" s="490"/>
    </row>
    <row r="56" spans="1:13" ht="18.75">
      <c r="A56" s="519" t="s">
        <v>475</v>
      </c>
      <c r="B56" s="487"/>
      <c r="C56" s="471"/>
      <c r="D56" s="471"/>
      <c r="E56" s="322"/>
      <c r="F56" s="322"/>
      <c r="G56" s="488"/>
      <c r="H56" s="487">
        <v>10</v>
      </c>
      <c r="I56" s="471">
        <v>220</v>
      </c>
      <c r="J56" s="471">
        <v>512</v>
      </c>
      <c r="K56" s="489">
        <f>(H56*I56*J56)</f>
        <v>1126400</v>
      </c>
      <c r="L56" s="489">
        <f>K56*0.27</f>
        <v>304128</v>
      </c>
      <c r="M56" s="490">
        <f>SUM(K56:L56)</f>
        <v>1430528</v>
      </c>
    </row>
    <row r="57" spans="1:13" ht="18.75">
      <c r="A57" s="320"/>
      <c r="B57" s="483"/>
      <c r="C57" s="320"/>
      <c r="D57" s="320"/>
      <c r="E57" s="140">
        <f>B57*C57*D57</f>
        <v>0</v>
      </c>
      <c r="F57" s="140">
        <f>E57*0.27</f>
        <v>0</v>
      </c>
      <c r="G57" s="488">
        <f>SUM(E57+F57)</f>
        <v>0</v>
      </c>
      <c r="H57" s="487"/>
      <c r="I57" s="471"/>
      <c r="J57" s="471"/>
      <c r="K57" s="489">
        <f>H57*I57*J57</f>
        <v>0</v>
      </c>
      <c r="L57" s="489">
        <f>K57*0.27</f>
        <v>0</v>
      </c>
      <c r="M57" s="490">
        <f>SUM(K57+L57)</f>
        <v>0</v>
      </c>
    </row>
    <row r="58" spans="1:13" ht="18.75">
      <c r="A58" s="471"/>
      <c r="B58" s="487"/>
      <c r="C58" s="471"/>
      <c r="D58" s="471"/>
      <c r="E58" s="322">
        <f>B58*C58*D58</f>
        <v>0</v>
      </c>
      <c r="F58" s="322">
        <f>E58*0.27</f>
        <v>0</v>
      </c>
      <c r="G58" s="488">
        <f>SUM(E58+F58)</f>
        <v>0</v>
      </c>
      <c r="H58" s="487"/>
      <c r="I58" s="471"/>
      <c r="J58" s="471"/>
      <c r="K58" s="489">
        <f>H58*I58*J58</f>
        <v>0</v>
      </c>
      <c r="L58" s="489">
        <f>K58*0.27</f>
        <v>0</v>
      </c>
      <c r="M58" s="490">
        <f>SUM(K58+L58)</f>
        <v>0</v>
      </c>
    </row>
    <row r="59" spans="1:13" ht="18.75">
      <c r="A59" s="471"/>
      <c r="B59" s="487"/>
      <c r="C59" s="471"/>
      <c r="D59" s="471"/>
      <c r="E59" s="322"/>
      <c r="F59" s="322"/>
      <c r="G59" s="488"/>
      <c r="H59" s="487"/>
      <c r="I59" s="471"/>
      <c r="J59" s="471"/>
      <c r="K59" s="489"/>
      <c r="L59" s="489"/>
      <c r="M59" s="490"/>
    </row>
    <row r="60" spans="1:13" ht="18.75">
      <c r="A60" s="505" t="s">
        <v>476</v>
      </c>
      <c r="B60" s="506"/>
      <c r="C60" s="505"/>
      <c r="D60" s="505"/>
      <c r="E60" s="507"/>
      <c r="F60" s="507"/>
      <c r="G60" s="508"/>
      <c r="H60" s="506">
        <v>10</v>
      </c>
      <c r="I60" s="505">
        <v>240</v>
      </c>
      <c r="J60" s="505">
        <v>827</v>
      </c>
      <c r="K60" s="509">
        <f>H60*I60*J60</f>
        <v>1984800</v>
      </c>
      <c r="L60" s="509">
        <v>535896</v>
      </c>
      <c r="M60" s="510">
        <f>K60+L60</f>
        <v>2520696</v>
      </c>
    </row>
    <row r="61" spans="1:13" ht="18.75">
      <c r="A61" s="505"/>
      <c r="B61" s="506"/>
      <c r="C61" s="505"/>
      <c r="D61" s="505"/>
      <c r="E61" s="507"/>
      <c r="F61" s="507"/>
      <c r="G61" s="508"/>
      <c r="H61" s="506"/>
      <c r="I61" s="505"/>
      <c r="J61" s="505"/>
      <c r="K61" s="509"/>
      <c r="L61" s="509"/>
      <c r="M61" s="510"/>
    </row>
    <row r="62" spans="1:13" ht="18.75">
      <c r="A62" s="511" t="s">
        <v>500</v>
      </c>
      <c r="B62" s="511">
        <f>SUM(B34,B47,B55,B58,B50,B57)</f>
        <v>0</v>
      </c>
      <c r="C62" s="511"/>
      <c r="D62" s="511"/>
      <c r="E62" s="511">
        <f>SUM(E34,E47,E55,E58,E50,E57)</f>
        <v>0</v>
      </c>
      <c r="F62" s="520">
        <f>SUM(F34,F47,F55,F58,F50,F57)</f>
        <v>0</v>
      </c>
      <c r="G62" s="521">
        <f>SUM(G34,G47,G55,G58,G50,G57)</f>
        <v>0</v>
      </c>
      <c r="H62" s="511"/>
      <c r="I62" s="511"/>
      <c r="J62" s="511"/>
      <c r="K62" s="514">
        <f>K33+K49+K54+K56+K57+K60</f>
        <v>12426720</v>
      </c>
      <c r="L62" s="514">
        <f>L33+L49+L54+L56+L57+L60</f>
        <v>3355214.1</v>
      </c>
      <c r="M62" s="514">
        <f>M33+M49+M54+M56+M57+M60</f>
        <v>15781934.1</v>
      </c>
    </row>
    <row r="63" spans="1:13">
      <c r="K63" s="522"/>
      <c r="L63" s="522"/>
      <c r="M63" s="523"/>
    </row>
  </sheetData>
  <sheetProtection selectLockedCells="1" selectUnlockedCells="1"/>
  <mergeCells count="2">
    <mergeCell ref="B1:G1"/>
    <mergeCell ref="H1:M1"/>
  </mergeCells>
  <phoneticPr fontId="55" type="noConversion"/>
  <pageMargins left="0.74791666666666667" right="0.74791666666666667" top="0.98402777777777772" bottom="0.98402777777777772" header="0.51180555555555551" footer="0.51180555555555551"/>
  <pageSetup paperSize="9" scale="58" firstPageNumber="0" orientation="portrait" horizontalDpi="300" verticalDpi="300" r:id="rId1"/>
  <headerFooter alignWithMargins="0">
    <oddHeader>&amp;L&amp;"Times New Roman,Normál"&amp;14Hegyeshalom Nagyközségi Önkormányzat&amp;C&amp;"Times New Roman,Normál"&amp;14Élelmezési  kiadások és bevételek 2020. évi terv &amp;R&amp;"Times New Roman,Normál"&amp;12 12. mellékletAdatok: Ft-ban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G18"/>
  <sheetViews>
    <sheetView zoomScaleNormal="100" workbookViewId="0">
      <selection activeCell="C16" sqref="C16"/>
    </sheetView>
  </sheetViews>
  <sheetFormatPr defaultColWidth="8.5703125" defaultRowHeight="12.75"/>
  <cols>
    <col min="1" max="1" width="12.5703125" customWidth="1"/>
    <col min="2" max="2" width="32.42578125" customWidth="1"/>
    <col min="3" max="3" width="43.5703125" customWidth="1"/>
  </cols>
  <sheetData>
    <row r="1" spans="1:7" ht="18">
      <c r="A1" s="844" t="s">
        <v>501</v>
      </c>
      <c r="B1" s="844"/>
      <c r="C1" s="844"/>
    </row>
    <row r="2" spans="1:7">
      <c r="A2" s="845" t="s">
        <v>628</v>
      </c>
      <c r="B2" s="845"/>
      <c r="C2" s="845"/>
    </row>
    <row r="3" spans="1:7">
      <c r="A3" s="524"/>
      <c r="B3" s="524"/>
      <c r="C3" s="524"/>
    </row>
    <row r="7" spans="1:7">
      <c r="A7" s="525"/>
      <c r="B7" s="525"/>
      <c r="C7" s="526" t="s">
        <v>550</v>
      </c>
    </row>
    <row r="8" spans="1:7">
      <c r="A8" s="527" t="s">
        <v>502</v>
      </c>
      <c r="B8" s="527" t="s">
        <v>503</v>
      </c>
      <c r="C8" s="527" t="s">
        <v>629</v>
      </c>
    </row>
    <row r="9" spans="1:7">
      <c r="A9" s="528"/>
      <c r="B9" s="529"/>
      <c r="C9" s="530"/>
    </row>
    <row r="10" spans="1:7">
      <c r="A10" s="531" t="s">
        <v>504</v>
      </c>
      <c r="B10" s="532" t="s">
        <v>505</v>
      </c>
      <c r="C10" s="533"/>
    </row>
    <row r="11" spans="1:7">
      <c r="A11" s="534" t="s">
        <v>506</v>
      </c>
      <c r="B11" s="535" t="s">
        <v>507</v>
      </c>
      <c r="C11" s="536">
        <v>189318912</v>
      </c>
    </row>
    <row r="12" spans="1:7">
      <c r="A12" s="534"/>
      <c r="B12" s="535"/>
      <c r="C12" s="536"/>
      <c r="G12" s="537"/>
    </row>
    <row r="13" spans="1:7">
      <c r="A13" s="534"/>
      <c r="B13" s="535"/>
      <c r="C13" s="536"/>
      <c r="G13" s="537"/>
    </row>
    <row r="14" spans="1:7">
      <c r="A14" s="534" t="s">
        <v>508</v>
      </c>
      <c r="B14" s="535" t="s">
        <v>192</v>
      </c>
      <c r="C14" s="536">
        <v>1128776528</v>
      </c>
    </row>
    <row r="15" spans="1:7">
      <c r="A15" s="534"/>
      <c r="B15" s="535"/>
      <c r="C15" s="536"/>
    </row>
    <row r="16" spans="1:7">
      <c r="A16" s="538" t="s">
        <v>509</v>
      </c>
      <c r="B16" s="535" t="s">
        <v>510</v>
      </c>
      <c r="C16" s="536">
        <v>132867580</v>
      </c>
      <c r="G16" s="537"/>
    </row>
    <row r="17" spans="1:3">
      <c r="A17" s="534"/>
      <c r="B17" s="535"/>
      <c r="C17" s="536"/>
    </row>
    <row r="18" spans="1:3">
      <c r="A18" s="534" t="s">
        <v>564</v>
      </c>
      <c r="B18" s="535" t="s">
        <v>563</v>
      </c>
      <c r="C18" s="679">
        <v>5976285</v>
      </c>
    </row>
  </sheetData>
  <sheetProtection selectLockedCells="1" selectUnlockedCells="1"/>
  <mergeCells count="2">
    <mergeCell ref="A1:C1"/>
    <mergeCell ref="A2:C2"/>
  </mergeCells>
  <phoneticPr fontId="55" type="noConversion"/>
  <pageMargins left="0.70833333333333337" right="0.70833333333333337" top="0.74791666666666667" bottom="0.74791666666666667" header="0.51180555555555551" footer="0.51180555555555551"/>
  <pageSetup paperSize="9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G25"/>
  <sheetViews>
    <sheetView zoomScaleNormal="100" workbookViewId="0">
      <selection activeCell="F22" sqref="F22"/>
    </sheetView>
  </sheetViews>
  <sheetFormatPr defaultColWidth="8.5703125" defaultRowHeight="12.75"/>
  <cols>
    <col min="1" max="1" width="6.28515625" customWidth="1"/>
    <col min="2" max="2" width="33.28515625" customWidth="1"/>
    <col min="3" max="4" width="13" customWidth="1"/>
    <col min="5" max="5" width="12.28515625" customWidth="1"/>
  </cols>
  <sheetData>
    <row r="1" spans="1:7">
      <c r="A1" s="539"/>
      <c r="B1" s="540" t="s">
        <v>511</v>
      </c>
      <c r="C1" s="541"/>
      <c r="D1" s="541"/>
      <c r="E1" s="541"/>
      <c r="F1" s="541"/>
      <c r="G1" s="541"/>
    </row>
    <row r="2" spans="1:7">
      <c r="A2" s="539"/>
      <c r="B2" s="539"/>
      <c r="C2" s="541"/>
      <c r="D2" s="541"/>
      <c r="E2" s="542" t="s">
        <v>551</v>
      </c>
      <c r="F2" s="541"/>
      <c r="G2" s="541"/>
    </row>
    <row r="3" spans="1:7" ht="15.75">
      <c r="A3" s="543"/>
      <c r="B3" s="846"/>
      <c r="C3" s="847" t="s">
        <v>104</v>
      </c>
      <c r="D3" s="847"/>
      <c r="E3" s="847"/>
      <c r="F3" s="847"/>
      <c r="G3" s="544"/>
    </row>
    <row r="4" spans="1:7" ht="15.75">
      <c r="A4" s="545"/>
      <c r="B4" s="846"/>
      <c r="C4" s="847" t="s">
        <v>192</v>
      </c>
      <c r="D4" s="847"/>
      <c r="E4" s="847"/>
      <c r="F4" s="546" t="s">
        <v>512</v>
      </c>
      <c r="G4" s="547"/>
    </row>
    <row r="5" spans="1:7" ht="26.25">
      <c r="A5" s="545"/>
      <c r="B5" s="548"/>
      <c r="C5" s="549" t="s">
        <v>548</v>
      </c>
      <c r="D5" s="606" t="s">
        <v>513</v>
      </c>
      <c r="E5" s="550" t="s">
        <v>549</v>
      </c>
      <c r="F5" s="551"/>
      <c r="G5" s="547"/>
    </row>
    <row r="6" spans="1:7" ht="15.75">
      <c r="A6" s="552"/>
      <c r="B6" s="553" t="s">
        <v>507</v>
      </c>
      <c r="C6" s="553"/>
      <c r="D6" s="553"/>
      <c r="E6" s="554">
        <v>30</v>
      </c>
      <c r="F6" s="555">
        <v>30</v>
      </c>
      <c r="G6" s="556"/>
    </row>
    <row r="7" spans="1:7" ht="15.75">
      <c r="A7" s="552"/>
      <c r="B7" s="553" t="s">
        <v>510</v>
      </c>
      <c r="C7" s="553"/>
      <c r="D7" s="553">
        <v>21</v>
      </c>
      <c r="E7" s="554"/>
      <c r="F7" s="555">
        <v>21</v>
      </c>
      <c r="G7" s="556"/>
    </row>
    <row r="8" spans="1:7" ht="15.75">
      <c r="A8" s="552"/>
      <c r="B8" s="553" t="s">
        <v>192</v>
      </c>
      <c r="C8" s="554">
        <v>7</v>
      </c>
      <c r="D8" s="554">
        <v>1</v>
      </c>
      <c r="E8" s="554">
        <v>6</v>
      </c>
      <c r="F8" s="555">
        <v>13</v>
      </c>
      <c r="G8" s="556"/>
    </row>
    <row r="9" spans="1:7" ht="15.75">
      <c r="A9" s="552"/>
      <c r="B9" s="553" t="s">
        <v>563</v>
      </c>
      <c r="C9" s="554">
        <v>1</v>
      </c>
      <c r="D9" s="554"/>
      <c r="E9" s="554"/>
      <c r="F9" s="555">
        <v>1</v>
      </c>
      <c r="G9" s="556"/>
    </row>
    <row r="10" spans="1:7" ht="15.75">
      <c r="A10" s="552"/>
      <c r="B10" s="553"/>
      <c r="C10" s="554"/>
      <c r="D10" s="554"/>
      <c r="E10" s="554"/>
      <c r="F10" s="555"/>
      <c r="G10" s="556"/>
    </row>
    <row r="11" spans="1:7" ht="15.75">
      <c r="A11" s="552"/>
      <c r="B11" s="553"/>
      <c r="C11" s="554"/>
      <c r="D11" s="554"/>
      <c r="E11" s="554"/>
      <c r="F11" s="555"/>
      <c r="G11" s="556"/>
    </row>
    <row r="12" spans="1:7" ht="15.75">
      <c r="A12" s="552"/>
      <c r="B12" s="557"/>
      <c r="C12" s="554"/>
      <c r="D12" s="554"/>
      <c r="E12" s="554"/>
      <c r="F12" s="555"/>
      <c r="G12" s="556"/>
    </row>
    <row r="13" spans="1:7" ht="15.75">
      <c r="A13" s="552"/>
      <c r="B13" s="553"/>
      <c r="C13" s="554"/>
      <c r="D13" s="554"/>
      <c r="E13" s="554"/>
      <c r="F13" s="555"/>
      <c r="G13" s="556"/>
    </row>
    <row r="14" spans="1:7" ht="15.75">
      <c r="A14" s="552"/>
      <c r="B14" s="553"/>
      <c r="C14" s="553"/>
      <c r="D14" s="553"/>
      <c r="E14" s="553"/>
      <c r="F14" s="555"/>
      <c r="G14" s="556"/>
    </row>
    <row r="15" spans="1:7" ht="15.75">
      <c r="A15" s="552"/>
      <c r="B15" s="558"/>
      <c r="C15" s="558"/>
      <c r="D15" s="558"/>
      <c r="E15" s="558"/>
      <c r="F15" s="555"/>
      <c r="G15" s="556"/>
    </row>
    <row r="16" spans="1:7" ht="15.75">
      <c r="A16" s="552"/>
      <c r="B16" s="558"/>
      <c r="C16" s="558"/>
      <c r="D16" s="558"/>
      <c r="E16" s="558"/>
      <c r="F16" s="555"/>
      <c r="G16" s="556"/>
    </row>
    <row r="17" spans="1:7" ht="15.75">
      <c r="A17" s="552"/>
      <c r="B17" s="553"/>
      <c r="C17" s="554"/>
      <c r="D17" s="554"/>
      <c r="E17" s="554"/>
      <c r="F17" s="555"/>
      <c r="G17" s="556"/>
    </row>
    <row r="18" spans="1:7" ht="15.75">
      <c r="A18" s="552"/>
      <c r="B18" s="553"/>
      <c r="C18" s="553"/>
      <c r="D18" s="553"/>
      <c r="E18" s="553"/>
      <c r="F18" s="555"/>
      <c r="G18" s="556"/>
    </row>
    <row r="19" spans="1:7" ht="15.75">
      <c r="A19" s="552"/>
      <c r="B19" s="558"/>
      <c r="C19" s="558"/>
      <c r="D19" s="558"/>
      <c r="E19" s="558"/>
      <c r="F19" s="555"/>
      <c r="G19" s="556"/>
    </row>
    <row r="20" spans="1:7" ht="15.75">
      <c r="A20" s="552"/>
      <c r="B20" s="559"/>
      <c r="C20" s="559"/>
      <c r="D20" s="559"/>
      <c r="E20" s="559"/>
      <c r="F20" s="555"/>
      <c r="G20" s="556"/>
    </row>
    <row r="21" spans="1:7">
      <c r="A21" s="539"/>
      <c r="B21" s="560" t="s">
        <v>442</v>
      </c>
      <c r="C21" s="546">
        <v>8</v>
      </c>
      <c r="D21" s="546">
        <v>22</v>
      </c>
      <c r="E21" s="546">
        <v>36</v>
      </c>
      <c r="F21" s="546">
        <v>65</v>
      </c>
      <c r="G21" s="547"/>
    </row>
    <row r="22" spans="1:7">
      <c r="A22" s="539"/>
      <c r="B22" s="539"/>
      <c r="C22" s="541"/>
      <c r="D22" s="541"/>
      <c r="E22" s="541"/>
      <c r="F22" s="541"/>
      <c r="G22" s="541"/>
    </row>
    <row r="23" spans="1:7">
      <c r="A23" s="541"/>
      <c r="B23" s="541"/>
      <c r="C23" s="541"/>
      <c r="D23" s="541"/>
      <c r="E23" s="541"/>
      <c r="F23" s="541"/>
      <c r="G23" s="541"/>
    </row>
    <row r="24" spans="1:7">
      <c r="A24" s="541"/>
      <c r="B24" s="541"/>
      <c r="C24" s="541"/>
      <c r="D24" s="541"/>
      <c r="E24" s="541"/>
      <c r="F24" s="541"/>
      <c r="G24" s="541"/>
    </row>
    <row r="25" spans="1:7">
      <c r="A25" s="541"/>
      <c r="B25" s="541"/>
      <c r="C25" s="541"/>
      <c r="D25" s="541"/>
      <c r="E25" s="541"/>
      <c r="F25" s="541"/>
      <c r="G25" s="541"/>
    </row>
  </sheetData>
  <sheetProtection selectLockedCells="1" selectUnlockedCells="1"/>
  <mergeCells count="3">
    <mergeCell ref="B3:B4"/>
    <mergeCell ref="C3:F3"/>
    <mergeCell ref="C4:E4"/>
  </mergeCells>
  <phoneticPr fontId="55" type="noConversion"/>
  <pageMargins left="0.7" right="0.7" top="0.75" bottom="0.75" header="0.3" footer="0.51180555555555551"/>
  <pageSetup paperSize="9" firstPageNumber="0" orientation="portrait" horizontalDpi="300" verticalDpi="300" r:id="rId1"/>
  <headerFooter alignWithMargins="0">
    <oddHeader>&amp;C&amp;"Arial CE,Normál"Hegyeshalom Nagyközségi Önkormányzat
2021.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F44"/>
  <sheetViews>
    <sheetView zoomScaleNormal="100" workbookViewId="0">
      <selection activeCell="F44" sqref="F44"/>
    </sheetView>
  </sheetViews>
  <sheetFormatPr defaultColWidth="8.5703125" defaultRowHeight="12.75"/>
  <cols>
    <col min="1" max="1" width="31.7109375" customWidth="1"/>
    <col min="2" max="2" width="13.140625" customWidth="1"/>
    <col min="3" max="3" width="12.42578125" customWidth="1"/>
    <col min="4" max="4" width="12.7109375" customWidth="1"/>
    <col min="5" max="5" width="12.5703125" customWidth="1"/>
  </cols>
  <sheetData>
    <row r="1" spans="1:6">
      <c r="A1" s="848" t="s">
        <v>666</v>
      </c>
      <c r="B1" s="848"/>
      <c r="C1" s="848"/>
      <c r="D1" s="848"/>
      <c r="E1" s="848"/>
      <c r="F1" s="848"/>
    </row>
    <row r="2" spans="1:6">
      <c r="A2" s="848" t="s">
        <v>514</v>
      </c>
      <c r="B2" s="848"/>
      <c r="C2" s="848"/>
      <c r="D2" s="848"/>
      <c r="E2" s="848"/>
      <c r="F2" s="848"/>
    </row>
    <row r="3" spans="1:6">
      <c r="E3" s="561" t="s">
        <v>552</v>
      </c>
      <c r="F3" s="561"/>
    </row>
    <row r="4" spans="1:6">
      <c r="E4" s="562" t="s">
        <v>553</v>
      </c>
      <c r="F4" s="561"/>
    </row>
    <row r="5" spans="1:6">
      <c r="A5" s="563"/>
      <c r="B5" s="564">
        <v>2021</v>
      </c>
      <c r="C5" s="564">
        <v>2022</v>
      </c>
      <c r="D5" s="564">
        <v>2023</v>
      </c>
      <c r="E5" s="564">
        <v>2024</v>
      </c>
    </row>
    <row r="6" spans="1:6">
      <c r="A6" s="532" t="s">
        <v>515</v>
      </c>
      <c r="B6" s="565">
        <v>85914031</v>
      </c>
      <c r="C6" s="565">
        <v>70000000</v>
      </c>
      <c r="D6" s="565">
        <v>70000000</v>
      </c>
      <c r="E6" s="565">
        <v>70000000</v>
      </c>
    </row>
    <row r="7" spans="1:6">
      <c r="A7" s="535" t="s">
        <v>516</v>
      </c>
      <c r="B7" s="566">
        <v>10608081</v>
      </c>
      <c r="C7" s="566">
        <v>25000000</v>
      </c>
      <c r="D7" s="566">
        <v>25000000</v>
      </c>
      <c r="E7" s="566">
        <v>25000000</v>
      </c>
    </row>
    <row r="8" spans="1:6">
      <c r="A8" s="535" t="s">
        <v>562</v>
      </c>
      <c r="B8" s="566">
        <v>35553138</v>
      </c>
      <c r="C8" s="566">
        <v>36000000</v>
      </c>
      <c r="D8" s="566">
        <v>36000000</v>
      </c>
      <c r="E8" s="566">
        <v>36000000</v>
      </c>
    </row>
    <row r="9" spans="1:6">
      <c r="A9" s="535" t="s">
        <v>444</v>
      </c>
      <c r="B9" s="566">
        <v>278348536</v>
      </c>
      <c r="C9" s="566">
        <v>280000000</v>
      </c>
      <c r="D9" s="566">
        <v>282000000</v>
      </c>
      <c r="E9" s="566">
        <v>284000000</v>
      </c>
    </row>
    <row r="10" spans="1:6">
      <c r="A10" s="567"/>
      <c r="B10" s="568">
        <v>0</v>
      </c>
      <c r="C10" s="568"/>
      <c r="D10" s="568"/>
      <c r="E10" s="568"/>
    </row>
    <row r="11" spans="1:6">
      <c r="A11" s="569" t="s">
        <v>517</v>
      </c>
      <c r="B11" s="570">
        <f>SUM(B6:B10)</f>
        <v>410423786</v>
      </c>
      <c r="C11" s="570">
        <f>SUM(C6:C10)</f>
        <v>411000000</v>
      </c>
      <c r="D11" s="570">
        <f>SUM(D6:D10)</f>
        <v>413000000</v>
      </c>
      <c r="E11" s="570">
        <f>SUM(E6:E10)</f>
        <v>415000000</v>
      </c>
    </row>
    <row r="12" spans="1:6">
      <c r="A12" s="532" t="s">
        <v>518</v>
      </c>
      <c r="B12" s="565">
        <v>100000000</v>
      </c>
      <c r="C12" s="565">
        <v>70000000</v>
      </c>
      <c r="D12" s="565">
        <v>80000000</v>
      </c>
      <c r="E12" s="565">
        <v>70000000</v>
      </c>
    </row>
    <row r="13" spans="1:6">
      <c r="A13" s="535"/>
      <c r="B13" s="566"/>
      <c r="C13" s="566"/>
      <c r="D13" s="566"/>
      <c r="E13" s="566"/>
    </row>
    <row r="14" spans="1:6">
      <c r="A14" s="535" t="s">
        <v>402</v>
      </c>
      <c r="B14" s="566"/>
      <c r="C14" s="566"/>
      <c r="D14" s="566"/>
      <c r="E14" s="566"/>
    </row>
    <row r="15" spans="1:6">
      <c r="A15" s="571" t="s">
        <v>594</v>
      </c>
      <c r="B15" s="572">
        <v>260000000</v>
      </c>
      <c r="C15" s="572"/>
      <c r="D15" s="572"/>
      <c r="E15" s="572"/>
    </row>
    <row r="16" spans="1:6">
      <c r="A16" s="569" t="s">
        <v>519</v>
      </c>
      <c r="B16" s="570">
        <f>SUM(B12:B15)</f>
        <v>360000000</v>
      </c>
      <c r="C16" s="570">
        <f>SUM(C12:C15)</f>
        <v>70000000</v>
      </c>
      <c r="D16" s="570">
        <f>SUM(D12:D15)</f>
        <v>80000000</v>
      </c>
      <c r="E16" s="570">
        <f>SUM(E12:E15)</f>
        <v>70000000</v>
      </c>
    </row>
    <row r="17" spans="1:5">
      <c r="A17" s="532" t="s">
        <v>520</v>
      </c>
      <c r="B17" s="565">
        <v>308000000</v>
      </c>
      <c r="C17" s="565">
        <v>317240000</v>
      </c>
      <c r="D17" s="565">
        <v>329929000</v>
      </c>
      <c r="E17" s="565">
        <v>339827000</v>
      </c>
    </row>
    <row r="18" spans="1:5">
      <c r="A18" s="535" t="s">
        <v>521</v>
      </c>
      <c r="B18" s="566">
        <v>207000000</v>
      </c>
      <c r="C18" s="566">
        <v>250000000</v>
      </c>
      <c r="D18" s="566">
        <v>260000000</v>
      </c>
      <c r="E18" s="566">
        <v>270000000</v>
      </c>
    </row>
    <row r="19" spans="1:5">
      <c r="A19" s="535" t="s">
        <v>522</v>
      </c>
      <c r="B19" s="566">
        <v>28000000</v>
      </c>
      <c r="C19" s="566">
        <v>28500000</v>
      </c>
      <c r="D19" s="566">
        <v>29000000</v>
      </c>
      <c r="E19" s="566">
        <v>29300000</v>
      </c>
    </row>
    <row r="20" spans="1:5">
      <c r="A20" s="535" t="s">
        <v>523</v>
      </c>
      <c r="B20" s="566">
        <v>0</v>
      </c>
      <c r="C20" s="566">
        <v>19500000</v>
      </c>
      <c r="D20" s="566">
        <v>19600000</v>
      </c>
      <c r="E20" s="566">
        <v>19800000</v>
      </c>
    </row>
    <row r="21" spans="1:5">
      <c r="A21" s="571" t="s">
        <v>524</v>
      </c>
      <c r="B21" s="572">
        <v>65000000</v>
      </c>
      <c r="C21" s="572">
        <v>44500000</v>
      </c>
      <c r="D21" s="572">
        <v>44500000</v>
      </c>
      <c r="E21" s="572">
        <v>44500000</v>
      </c>
    </row>
    <row r="22" spans="1:5">
      <c r="A22" s="571" t="s">
        <v>449</v>
      </c>
      <c r="B22" s="572">
        <v>0</v>
      </c>
      <c r="C22" s="572">
        <v>0</v>
      </c>
      <c r="D22" s="572">
        <v>0</v>
      </c>
      <c r="E22" s="572">
        <v>0</v>
      </c>
    </row>
    <row r="23" spans="1:5">
      <c r="A23" s="571" t="s">
        <v>525</v>
      </c>
      <c r="B23" s="572">
        <v>8000000</v>
      </c>
      <c r="C23" s="572">
        <v>8000000</v>
      </c>
      <c r="D23" s="572">
        <v>8000000</v>
      </c>
      <c r="E23" s="572">
        <v>8000000</v>
      </c>
    </row>
    <row r="24" spans="1:5">
      <c r="A24" s="571" t="s">
        <v>450</v>
      </c>
      <c r="B24" s="572">
        <v>378515519</v>
      </c>
      <c r="C24" s="572">
        <v>130000000</v>
      </c>
      <c r="D24" s="572">
        <v>130000000</v>
      </c>
      <c r="E24" s="572">
        <v>130000000</v>
      </c>
    </row>
    <row r="25" spans="1:5">
      <c r="A25" s="571" t="s">
        <v>526</v>
      </c>
      <c r="B25" s="568">
        <v>308167604</v>
      </c>
      <c r="C25" s="568">
        <v>283000000</v>
      </c>
      <c r="D25" s="568">
        <v>283000000</v>
      </c>
      <c r="E25" s="568">
        <v>283000000</v>
      </c>
    </row>
    <row r="26" spans="1:5">
      <c r="A26" s="569" t="s">
        <v>527</v>
      </c>
      <c r="B26" s="570">
        <f>SUM(B11+B16+B17+B24+B25)</f>
        <v>1765106909</v>
      </c>
      <c r="C26" s="570">
        <f>SUM(C11+C16+C17+C24+C25)</f>
        <v>1211240000</v>
      </c>
      <c r="D26" s="570">
        <f>SUM(D11+D16+D17+D24+D25)</f>
        <v>1235929000</v>
      </c>
      <c r="E26" s="570">
        <f>SUM(E11+E16+E17+E24+E25)</f>
        <v>1237827000</v>
      </c>
    </row>
    <row r="27" spans="1:5" hidden="1">
      <c r="A27" s="569"/>
      <c r="B27" s="573"/>
      <c r="C27" s="573"/>
      <c r="D27" s="573"/>
      <c r="E27" s="573"/>
    </row>
    <row r="28" spans="1:5" hidden="1">
      <c r="A28" s="569"/>
      <c r="B28" s="573"/>
      <c r="C28" s="573"/>
      <c r="D28" s="573"/>
      <c r="E28" s="573"/>
    </row>
    <row r="29" spans="1:5" hidden="1">
      <c r="A29" s="569" t="s">
        <v>528</v>
      </c>
      <c r="B29" s="573">
        <f>SUM(B26:B28)</f>
        <v>1765106909</v>
      </c>
      <c r="C29" s="573"/>
      <c r="D29" s="573"/>
      <c r="E29" s="573"/>
    </row>
    <row r="30" spans="1:5">
      <c r="A30" s="574"/>
      <c r="B30" s="575"/>
      <c r="C30" s="575"/>
      <c r="D30" s="575"/>
      <c r="E30" s="575"/>
    </row>
    <row r="31" spans="1:5">
      <c r="A31" s="563" t="s">
        <v>100</v>
      </c>
      <c r="B31" s="564">
        <v>2021</v>
      </c>
      <c r="C31" s="564">
        <v>2022</v>
      </c>
      <c r="D31" s="564">
        <v>2023</v>
      </c>
      <c r="E31" s="564">
        <v>2024</v>
      </c>
    </row>
    <row r="32" spans="1:5">
      <c r="A32" s="576" t="s">
        <v>12</v>
      </c>
      <c r="B32" s="577">
        <v>306230838</v>
      </c>
      <c r="C32" s="577">
        <v>310000000</v>
      </c>
      <c r="D32" s="577">
        <v>310000000</v>
      </c>
      <c r="E32" s="577">
        <v>310000000</v>
      </c>
    </row>
    <row r="33" spans="1:5">
      <c r="A33" s="578" t="s">
        <v>453</v>
      </c>
      <c r="B33" s="579">
        <v>49814510</v>
      </c>
      <c r="C33" s="579">
        <v>50000000</v>
      </c>
      <c r="D33" s="579">
        <v>50000000</v>
      </c>
      <c r="E33" s="579">
        <v>50000000</v>
      </c>
    </row>
    <row r="34" spans="1:5">
      <c r="A34" s="578" t="s">
        <v>529</v>
      </c>
      <c r="B34" s="579">
        <v>284459962</v>
      </c>
      <c r="C34" s="579">
        <v>238546174</v>
      </c>
      <c r="D34" s="579">
        <v>250000000</v>
      </c>
      <c r="E34" s="579">
        <v>260000000</v>
      </c>
    </row>
    <row r="35" spans="1:5">
      <c r="A35" s="580" t="s">
        <v>530</v>
      </c>
      <c r="B35" s="579">
        <v>10175000</v>
      </c>
      <c r="C35" s="579">
        <v>11500000</v>
      </c>
      <c r="D35" s="579">
        <v>11500000</v>
      </c>
      <c r="E35" s="579">
        <v>11500000</v>
      </c>
    </row>
    <row r="36" spans="1:5">
      <c r="A36" s="580" t="s">
        <v>531</v>
      </c>
      <c r="B36" s="579">
        <v>24762804</v>
      </c>
      <c r="C36" s="579">
        <v>7500000</v>
      </c>
      <c r="D36" s="579">
        <v>7500000</v>
      </c>
      <c r="E36" s="579">
        <v>7500000</v>
      </c>
    </row>
    <row r="37" spans="1:5">
      <c r="A37" s="580" t="s">
        <v>532</v>
      </c>
      <c r="B37" s="579">
        <v>16894000</v>
      </c>
      <c r="C37" s="579">
        <v>15000000</v>
      </c>
      <c r="D37" s="579">
        <v>15000000</v>
      </c>
      <c r="E37" s="579">
        <v>15000000</v>
      </c>
    </row>
    <row r="38" spans="1:5">
      <c r="A38" s="631" t="s">
        <v>545</v>
      </c>
      <c r="B38" s="579">
        <v>11133941</v>
      </c>
      <c r="C38" s="579">
        <v>11500000</v>
      </c>
      <c r="D38" s="579">
        <v>11500000</v>
      </c>
      <c r="E38" s="579">
        <v>11500000</v>
      </c>
    </row>
    <row r="39" spans="1:5">
      <c r="A39" s="580" t="s">
        <v>533</v>
      </c>
      <c r="B39" s="579">
        <v>504080266</v>
      </c>
      <c r="C39" s="579">
        <v>65000000</v>
      </c>
      <c r="D39" s="579">
        <v>65000000</v>
      </c>
      <c r="E39" s="579">
        <v>65000000</v>
      </c>
    </row>
    <row r="40" spans="1:5">
      <c r="A40" s="631" t="s">
        <v>546</v>
      </c>
      <c r="B40" s="579">
        <v>308167604</v>
      </c>
      <c r="C40" s="579">
        <v>300000000</v>
      </c>
      <c r="D40" s="579">
        <v>300000000</v>
      </c>
      <c r="E40" s="579">
        <v>300000000</v>
      </c>
    </row>
    <row r="41" spans="1:5">
      <c r="A41" s="631" t="s">
        <v>633</v>
      </c>
      <c r="B41" s="579">
        <v>74376837</v>
      </c>
      <c r="C41" s="579">
        <v>74000000</v>
      </c>
      <c r="D41" s="579">
        <v>74000000</v>
      </c>
      <c r="E41" s="579">
        <v>74000000</v>
      </c>
    </row>
    <row r="42" spans="1:5">
      <c r="A42" s="580" t="s">
        <v>610</v>
      </c>
      <c r="B42" s="579">
        <v>52830000</v>
      </c>
      <c r="C42" s="579">
        <v>52830000</v>
      </c>
      <c r="D42" s="579">
        <v>52830000</v>
      </c>
      <c r="E42" s="579">
        <v>52830000</v>
      </c>
    </row>
    <row r="43" spans="1:5">
      <c r="A43" s="580" t="s">
        <v>534</v>
      </c>
      <c r="B43" s="579">
        <v>122181147</v>
      </c>
      <c r="C43" s="579">
        <v>75363826</v>
      </c>
      <c r="D43" s="579">
        <v>88599000</v>
      </c>
      <c r="E43" s="579">
        <v>80497000</v>
      </c>
    </row>
    <row r="44" spans="1:5">
      <c r="A44" s="573" t="s">
        <v>535</v>
      </c>
      <c r="B44" s="573">
        <f>SUM(B32:B43)</f>
        <v>1765106909</v>
      </c>
      <c r="C44" s="573">
        <f>SUM(C32:C43)</f>
        <v>1211240000</v>
      </c>
      <c r="D44" s="573">
        <f>SUM(D32:D43)</f>
        <v>1235929000</v>
      </c>
      <c r="E44" s="573">
        <f>SUM(E32:E43)</f>
        <v>1237827000</v>
      </c>
    </row>
  </sheetData>
  <sheetProtection selectLockedCells="1" selectUnlockedCells="1"/>
  <mergeCells count="2">
    <mergeCell ref="A1:F1"/>
    <mergeCell ref="A2:F2"/>
  </mergeCells>
  <phoneticPr fontId="55" type="noConversion"/>
  <pageMargins left="0.7" right="0.7" top="0.75" bottom="0.75" header="0.3" footer="0.51180555555555551"/>
  <pageSetup paperSize="9" scale="94" firstPageNumber="0" orientation="portrait" horizontalDpi="300" verticalDpi="300" r:id="rId1"/>
  <headerFooter alignWithMargins="0">
    <oddHeader>&amp;C&amp;"Arial CE,Normál"Hegyeshalom Nagyközségi Önkormányzat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J26"/>
  <sheetViews>
    <sheetView zoomScaleNormal="100" workbookViewId="0">
      <selection activeCell="B24" sqref="B24"/>
    </sheetView>
  </sheetViews>
  <sheetFormatPr defaultRowHeight="12.75"/>
  <cols>
    <col min="1" max="1" width="40.140625" customWidth="1"/>
    <col min="2" max="2" width="23.28515625" customWidth="1"/>
    <col min="3" max="3" width="20.85546875" customWidth="1"/>
    <col min="4" max="4" width="16.85546875" customWidth="1"/>
    <col min="5" max="5" width="19.5703125" customWidth="1"/>
    <col min="6" max="6" width="14.85546875" customWidth="1"/>
  </cols>
  <sheetData>
    <row r="1" spans="1:10">
      <c r="A1" s="849" t="s">
        <v>596</v>
      </c>
      <c r="B1" s="849"/>
      <c r="C1" s="849"/>
      <c r="D1" s="849"/>
      <c r="E1" s="849"/>
      <c r="F1" s="849"/>
      <c r="G1" s="849"/>
      <c r="H1" s="849"/>
      <c r="I1" s="849"/>
      <c r="J1" s="849"/>
    </row>
    <row r="2" spans="1:10">
      <c r="A2" s="848" t="s">
        <v>597</v>
      </c>
      <c r="B2" s="848"/>
      <c r="C2" s="848"/>
      <c r="D2" s="848"/>
      <c r="E2" s="848"/>
      <c r="F2" s="848"/>
      <c r="G2" s="848"/>
      <c r="H2" s="848"/>
      <c r="I2" s="848"/>
      <c r="J2" s="848"/>
    </row>
    <row r="3" spans="1:10">
      <c r="A3" s="848" t="s">
        <v>598</v>
      </c>
      <c r="B3" s="848"/>
      <c r="C3" s="848"/>
      <c r="D3" s="848"/>
      <c r="E3" s="848"/>
      <c r="F3" s="848"/>
      <c r="G3" s="848"/>
      <c r="H3" s="848"/>
      <c r="I3" s="848"/>
      <c r="J3" s="848"/>
    </row>
    <row r="4" spans="1:10">
      <c r="A4" s="716"/>
      <c r="B4" s="717"/>
      <c r="C4" s="717"/>
      <c r="D4" s="717"/>
      <c r="E4" s="717"/>
      <c r="F4" s="717"/>
      <c r="G4" s="717"/>
      <c r="H4" s="717"/>
      <c r="I4" s="717"/>
      <c r="J4" s="717"/>
    </row>
    <row r="5" spans="1:10">
      <c r="A5" s="718"/>
      <c r="B5" s="719"/>
      <c r="C5" s="717"/>
      <c r="D5" s="717"/>
      <c r="E5" s="715" t="s">
        <v>599</v>
      </c>
      <c r="F5" s="715"/>
      <c r="G5" s="717"/>
      <c r="H5" s="717"/>
      <c r="I5" s="717"/>
      <c r="J5" s="718"/>
    </row>
    <row r="6" spans="1:10" ht="15.75">
      <c r="A6" s="850" t="s">
        <v>429</v>
      </c>
      <c r="B6" s="720">
        <v>2021</v>
      </c>
      <c r="C6" s="721">
        <v>2022</v>
      </c>
      <c r="D6" s="721">
        <v>2023</v>
      </c>
      <c r="E6" s="722">
        <v>2024</v>
      </c>
      <c r="F6" s="723"/>
      <c r="G6" s="723"/>
      <c r="H6" s="723"/>
      <c r="I6" s="723"/>
      <c r="J6" s="723"/>
    </row>
    <row r="7" spans="1:10" ht="15.75">
      <c r="A7" s="850"/>
      <c r="B7" s="720" t="s">
        <v>600</v>
      </c>
      <c r="C7" s="720" t="s">
        <v>600</v>
      </c>
      <c r="D7" s="724" t="s">
        <v>600</v>
      </c>
      <c r="E7" s="720" t="s">
        <v>600</v>
      </c>
      <c r="F7" s="720"/>
      <c r="G7" s="720"/>
      <c r="H7" s="720"/>
      <c r="I7" s="720"/>
      <c r="J7" s="720"/>
    </row>
    <row r="8" spans="1:10" ht="15.75">
      <c r="A8" s="725" t="s">
        <v>520</v>
      </c>
      <c r="B8" s="726">
        <v>308000000</v>
      </c>
      <c r="C8" s="726">
        <v>317240000</v>
      </c>
      <c r="D8" s="727">
        <v>329929000</v>
      </c>
      <c r="E8" s="728">
        <v>339827000</v>
      </c>
      <c r="F8" s="728"/>
      <c r="G8" s="728"/>
      <c r="H8" s="728"/>
      <c r="I8" s="728"/>
      <c r="J8" s="728"/>
    </row>
    <row r="9" spans="1:10" ht="15.75">
      <c r="A9" s="729" t="s">
        <v>601</v>
      </c>
      <c r="B9" s="730"/>
      <c r="C9" s="730"/>
      <c r="D9" s="731"/>
      <c r="E9" s="728"/>
      <c r="F9" s="728"/>
      <c r="G9" s="728"/>
      <c r="H9" s="728"/>
      <c r="I9" s="728"/>
      <c r="J9" s="728"/>
    </row>
    <row r="10" spans="1:10" ht="15.75">
      <c r="A10" s="729" t="s">
        <v>602</v>
      </c>
      <c r="B10" s="730"/>
      <c r="C10" s="730"/>
      <c r="D10" s="731"/>
      <c r="E10" s="728"/>
      <c r="F10" s="728"/>
      <c r="G10" s="728"/>
      <c r="H10" s="728"/>
      <c r="I10" s="728"/>
      <c r="J10" s="728"/>
    </row>
    <row r="11" spans="1:10" ht="15.75">
      <c r="A11" s="729" t="s">
        <v>603</v>
      </c>
      <c r="B11" s="730">
        <v>27097200</v>
      </c>
      <c r="C11" s="730">
        <v>27000000</v>
      </c>
      <c r="D11" s="731">
        <v>27000000</v>
      </c>
      <c r="E11" s="728">
        <v>27000000</v>
      </c>
      <c r="F11" s="728"/>
      <c r="G11" s="728"/>
      <c r="H11" s="728"/>
      <c r="I11" s="728"/>
      <c r="J11" s="728"/>
    </row>
    <row r="12" spans="1:10" ht="47.25">
      <c r="A12" s="732" t="s">
        <v>604</v>
      </c>
      <c r="B12" s="733">
        <v>100000000</v>
      </c>
      <c r="C12" s="733">
        <v>70000000</v>
      </c>
      <c r="D12" s="734">
        <v>80000000</v>
      </c>
      <c r="E12" s="735">
        <v>70000000</v>
      </c>
      <c r="F12" s="735"/>
      <c r="G12" s="735"/>
      <c r="H12" s="735"/>
      <c r="I12" s="735"/>
      <c r="J12" s="728"/>
    </row>
    <row r="13" spans="1:10" ht="15.75">
      <c r="A13" s="736" t="s">
        <v>605</v>
      </c>
      <c r="B13" s="733"/>
      <c r="C13" s="733"/>
      <c r="D13" s="734"/>
      <c r="E13" s="735"/>
      <c r="F13" s="735"/>
      <c r="G13" s="735"/>
      <c r="H13" s="735"/>
      <c r="I13" s="735"/>
      <c r="J13" s="728"/>
    </row>
    <row r="14" spans="1:10" ht="31.5">
      <c r="A14" s="736" t="s">
        <v>606</v>
      </c>
      <c r="B14" s="733"/>
      <c r="C14" s="733"/>
      <c r="D14" s="734"/>
      <c r="E14" s="735"/>
      <c r="F14" s="735"/>
      <c r="G14" s="735"/>
      <c r="H14" s="735"/>
      <c r="I14" s="735"/>
      <c r="J14" s="728"/>
    </row>
    <row r="15" spans="1:10" ht="15.75">
      <c r="A15" s="737" t="s">
        <v>607</v>
      </c>
      <c r="B15" s="738"/>
      <c r="C15" s="738"/>
      <c r="D15" s="739"/>
      <c r="E15" s="728"/>
      <c r="F15" s="728"/>
      <c r="G15" s="728"/>
      <c r="H15" s="728"/>
      <c r="I15" s="728"/>
      <c r="J15" s="728"/>
    </row>
    <row r="16" spans="1:10" ht="15.75">
      <c r="A16" s="740" t="s">
        <v>608</v>
      </c>
      <c r="B16" s="741">
        <f>SUM(B8:B15)</f>
        <v>435097200</v>
      </c>
      <c r="C16" s="741">
        <f>SUM(C8:C15)</f>
        <v>414240000</v>
      </c>
      <c r="D16" s="742">
        <f>SUM(D8:D15)</f>
        <v>436929000</v>
      </c>
      <c r="E16" s="741">
        <f>SUM(E8:E15)</f>
        <v>436827000</v>
      </c>
      <c r="F16" s="741"/>
      <c r="G16" s="741"/>
      <c r="H16" s="741"/>
      <c r="I16" s="741"/>
      <c r="J16" s="741"/>
    </row>
    <row r="17" spans="1:10" ht="15.75">
      <c r="A17" s="740" t="s">
        <v>609</v>
      </c>
      <c r="B17" s="741">
        <f>B16/2</f>
        <v>217548600</v>
      </c>
      <c r="C17" s="741">
        <f>C16/2</f>
        <v>207120000</v>
      </c>
      <c r="D17" s="742">
        <f>D16/2</f>
        <v>218464500</v>
      </c>
      <c r="E17" s="741">
        <f>E16/2</f>
        <v>218413500</v>
      </c>
      <c r="F17" s="741"/>
      <c r="G17" s="741"/>
      <c r="H17" s="741"/>
      <c r="I17" s="741"/>
      <c r="J17" s="741"/>
    </row>
    <row r="18" spans="1:10">
      <c r="A18" s="743"/>
      <c r="B18" s="718"/>
      <c r="C18" s="718"/>
      <c r="D18" s="718"/>
      <c r="E18" s="581"/>
      <c r="F18" s="581"/>
      <c r="G18" s="581"/>
      <c r="H18" s="581"/>
      <c r="I18" s="581"/>
      <c r="J18" s="581"/>
    </row>
    <row r="19" spans="1:10" ht="13.5" thickBot="1"/>
    <row r="20" spans="1:10" ht="16.5" thickBot="1">
      <c r="A20" s="760"/>
      <c r="B20" s="761" t="s">
        <v>646</v>
      </c>
      <c r="C20" s="761" t="s">
        <v>647</v>
      </c>
      <c r="D20" s="761" t="s">
        <v>648</v>
      </c>
      <c r="E20" s="761" t="s">
        <v>649</v>
      </c>
    </row>
    <row r="21" spans="1:10" ht="32.25" thickBot="1">
      <c r="A21" s="762" t="s">
        <v>650</v>
      </c>
      <c r="B21" s="767">
        <v>52830000</v>
      </c>
      <c r="C21" s="763" t="s">
        <v>651</v>
      </c>
      <c r="D21" s="763" t="s">
        <v>651</v>
      </c>
      <c r="E21" s="763" t="s">
        <v>651</v>
      </c>
    </row>
    <row r="22" spans="1:10" ht="18" customHeight="1">
      <c r="A22" s="851" t="s">
        <v>652</v>
      </c>
      <c r="B22" s="853" t="s">
        <v>653</v>
      </c>
      <c r="C22" s="853" t="s">
        <v>654</v>
      </c>
      <c r="D22" s="855">
        <v>11647598</v>
      </c>
      <c r="E22" s="853" t="s">
        <v>655</v>
      </c>
    </row>
    <row r="23" spans="1:10" ht="13.5" thickBot="1">
      <c r="A23" s="852"/>
      <c r="B23" s="854"/>
      <c r="C23" s="854"/>
      <c r="D23" s="856"/>
      <c r="E23" s="854"/>
    </row>
    <row r="24" spans="1:10" ht="16.5" thickBot="1">
      <c r="A24" s="764" t="s">
        <v>656</v>
      </c>
      <c r="B24" s="768">
        <v>64988929</v>
      </c>
      <c r="C24" s="765" t="s">
        <v>657</v>
      </c>
      <c r="D24" s="765" t="s">
        <v>658</v>
      </c>
      <c r="E24" s="765" t="s">
        <v>659</v>
      </c>
    </row>
    <row r="25" spans="1:10" ht="16.5" thickBot="1">
      <c r="A25" s="764"/>
      <c r="B25" s="765"/>
      <c r="C25" s="765"/>
      <c r="D25" s="765"/>
      <c r="E25" s="765"/>
    </row>
    <row r="26" spans="1:10" ht="15.75">
      <c r="A26" s="766"/>
    </row>
  </sheetData>
  <mergeCells count="9">
    <mergeCell ref="A1:J1"/>
    <mergeCell ref="A2:J2"/>
    <mergeCell ref="A3:J3"/>
    <mergeCell ref="A6:A7"/>
    <mergeCell ref="A22:A23"/>
    <mergeCell ref="B22:B23"/>
    <mergeCell ref="C22:C23"/>
    <mergeCell ref="D22:D23"/>
    <mergeCell ref="E22:E2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H126"/>
  <sheetViews>
    <sheetView topLeftCell="B97" zoomScaleNormal="100" workbookViewId="0">
      <selection activeCell="B1" sqref="B1:H126"/>
    </sheetView>
  </sheetViews>
  <sheetFormatPr defaultColWidth="8.5703125" defaultRowHeight="12.75"/>
  <cols>
    <col min="1" max="1" width="8.28515625" customWidth="1"/>
    <col min="2" max="2" width="88.28515625" customWidth="1"/>
    <col min="3" max="5" width="0" hidden="1" customWidth="1"/>
    <col min="6" max="8" width="20.85546875" customWidth="1"/>
  </cols>
  <sheetData>
    <row r="1" spans="1:8" ht="20.25">
      <c r="A1" s="857" t="s">
        <v>125</v>
      </c>
      <c r="B1" s="582"/>
      <c r="C1" s="858" t="s">
        <v>1</v>
      </c>
      <c r="D1" s="858"/>
      <c r="E1" s="858"/>
      <c r="F1" s="389"/>
      <c r="G1" s="389"/>
      <c r="H1" s="389"/>
    </row>
    <row r="2" spans="1:8" ht="20.25">
      <c r="A2" s="857"/>
      <c r="B2" s="390" t="s">
        <v>536</v>
      </c>
      <c r="C2" s="858"/>
      <c r="D2" s="858"/>
      <c r="E2" s="858"/>
      <c r="F2" s="334" t="s">
        <v>662</v>
      </c>
      <c r="G2" s="334" t="s">
        <v>673</v>
      </c>
      <c r="H2" s="334" t="s">
        <v>674</v>
      </c>
    </row>
    <row r="3" spans="1:8" ht="20.25">
      <c r="A3" s="857"/>
      <c r="B3" s="391"/>
      <c r="C3" s="837" t="s">
        <v>101</v>
      </c>
      <c r="D3" s="837"/>
      <c r="E3" s="837" t="s">
        <v>6</v>
      </c>
      <c r="F3" s="334" t="s">
        <v>106</v>
      </c>
      <c r="G3" s="334" t="s">
        <v>670</v>
      </c>
      <c r="H3" s="334" t="s">
        <v>671</v>
      </c>
    </row>
    <row r="4" spans="1:8" ht="20.25">
      <c r="A4" s="857"/>
      <c r="B4" s="393"/>
      <c r="C4" s="394" t="s">
        <v>104</v>
      </c>
      <c r="D4" s="392" t="s">
        <v>255</v>
      </c>
      <c r="E4" s="837"/>
      <c r="F4" s="395"/>
      <c r="G4" s="395"/>
      <c r="H4" s="395"/>
    </row>
    <row r="5" spans="1:8" ht="18.75">
      <c r="A5" s="136" t="s">
        <v>280</v>
      </c>
      <c r="B5" s="18" t="s">
        <v>281</v>
      </c>
      <c r="C5" s="396"/>
      <c r="D5" s="397"/>
      <c r="E5" s="396"/>
      <c r="F5" s="583">
        <v>87461087</v>
      </c>
      <c r="G5" s="583">
        <v>87327380</v>
      </c>
      <c r="H5" s="583">
        <v>42057431</v>
      </c>
    </row>
    <row r="6" spans="1:8" ht="18.75">
      <c r="A6" s="136" t="s">
        <v>282</v>
      </c>
      <c r="B6" s="18" t="s">
        <v>283</v>
      </c>
      <c r="C6" s="396"/>
      <c r="D6" s="397"/>
      <c r="E6" s="396"/>
      <c r="F6" s="583">
        <v>7276365</v>
      </c>
      <c r="G6" s="583">
        <v>7276365</v>
      </c>
      <c r="H6" s="583">
        <v>6961</v>
      </c>
    </row>
    <row r="7" spans="1:8" ht="18.75">
      <c r="A7" s="136" t="s">
        <v>284</v>
      </c>
      <c r="B7" s="18" t="s">
        <v>285</v>
      </c>
      <c r="C7" s="396"/>
      <c r="D7" s="397"/>
      <c r="E7" s="396"/>
      <c r="F7" s="583"/>
      <c r="G7" s="583">
        <v>100000</v>
      </c>
      <c r="H7" s="583"/>
    </row>
    <row r="8" spans="1:8" ht="18.75">
      <c r="A8" s="136" t="s">
        <v>286</v>
      </c>
      <c r="B8" s="18" t="s">
        <v>287</v>
      </c>
      <c r="C8" s="396"/>
      <c r="D8" s="397"/>
      <c r="E8" s="396"/>
      <c r="F8" s="583"/>
      <c r="G8" s="583"/>
      <c r="H8" s="583"/>
    </row>
    <row r="9" spans="1:8" ht="18.75">
      <c r="A9" s="136" t="s">
        <v>288</v>
      </c>
      <c r="B9" s="18" t="s">
        <v>289</v>
      </c>
      <c r="C9" s="396"/>
      <c r="D9" s="397"/>
      <c r="E9" s="396"/>
      <c r="F9" s="583">
        <v>905313</v>
      </c>
      <c r="G9" s="583">
        <v>905313</v>
      </c>
      <c r="H9" s="583">
        <v>0</v>
      </c>
    </row>
    <row r="10" spans="1:8" ht="18.75">
      <c r="A10" s="136" t="s">
        <v>290</v>
      </c>
      <c r="B10" s="18" t="s">
        <v>291</v>
      </c>
      <c r="C10" s="396"/>
      <c r="D10" s="397"/>
      <c r="E10" s="396"/>
      <c r="F10" s="583">
        <v>3652174</v>
      </c>
      <c r="G10" s="583">
        <v>3652174</v>
      </c>
      <c r="H10" s="583">
        <v>3536267</v>
      </c>
    </row>
    <row r="11" spans="1:8" ht="18.75">
      <c r="A11" s="136" t="s">
        <v>292</v>
      </c>
      <c r="B11" s="18" t="s">
        <v>537</v>
      </c>
      <c r="C11" s="396"/>
      <c r="D11" s="397"/>
      <c r="E11" s="396"/>
      <c r="F11" s="583">
        <v>3160500</v>
      </c>
      <c r="G11" s="583">
        <v>3160500</v>
      </c>
      <c r="H11" s="583">
        <v>3060158</v>
      </c>
    </row>
    <row r="12" spans="1:8" ht="18.75">
      <c r="A12" s="136" t="s">
        <v>294</v>
      </c>
      <c r="B12" s="18" t="s">
        <v>295</v>
      </c>
      <c r="C12" s="396"/>
      <c r="D12" s="397"/>
      <c r="E12" s="396"/>
      <c r="F12" s="583">
        <v>915000</v>
      </c>
      <c r="G12" s="583">
        <v>915000</v>
      </c>
      <c r="H12" s="583">
        <v>298293</v>
      </c>
    </row>
    <row r="13" spans="1:8" ht="18.75">
      <c r="A13" s="136" t="s">
        <v>296</v>
      </c>
      <c r="B13" s="18" t="s">
        <v>297</v>
      </c>
      <c r="C13" s="396"/>
      <c r="D13" s="397"/>
      <c r="E13" s="396"/>
      <c r="F13" s="583">
        <v>445250</v>
      </c>
      <c r="G13" s="583">
        <v>445250</v>
      </c>
      <c r="H13" s="583">
        <v>0</v>
      </c>
    </row>
    <row r="14" spans="1:8" ht="18.75">
      <c r="A14" s="136" t="s">
        <v>298</v>
      </c>
      <c r="B14" s="18" t="s">
        <v>299</v>
      </c>
      <c r="C14" s="396"/>
      <c r="D14" s="397"/>
      <c r="E14" s="396"/>
      <c r="F14" s="583"/>
      <c r="G14" s="583">
        <v>118707</v>
      </c>
      <c r="H14" s="583">
        <v>118707</v>
      </c>
    </row>
    <row r="15" spans="1:8" ht="18.75">
      <c r="A15" s="398" t="s">
        <v>300</v>
      </c>
      <c r="B15" s="70" t="s">
        <v>301</v>
      </c>
      <c r="C15" s="399">
        <f>SUM(C5:C14)</f>
        <v>0</v>
      </c>
      <c r="D15" s="400">
        <f>SUM(D5:D14)</f>
        <v>0</v>
      </c>
      <c r="E15" s="399">
        <f>SUM(E5:E14)</f>
        <v>0</v>
      </c>
      <c r="F15" s="584">
        <f>SUM(F5:F14)</f>
        <v>103815689</v>
      </c>
      <c r="G15" s="584">
        <f t="shared" ref="G15:H15" si="0">SUM(G5:G14)</f>
        <v>103900689</v>
      </c>
      <c r="H15" s="584">
        <f t="shared" si="0"/>
        <v>49077817</v>
      </c>
    </row>
    <row r="16" spans="1:8" ht="18.75">
      <c r="A16" s="136" t="s">
        <v>302</v>
      </c>
      <c r="B16" s="18" t="s">
        <v>303</v>
      </c>
      <c r="C16" s="396"/>
      <c r="D16" s="397"/>
      <c r="E16" s="396"/>
      <c r="F16" s="583"/>
      <c r="G16" s="583"/>
      <c r="H16" s="583"/>
    </row>
    <row r="17" spans="1:8" ht="18.75">
      <c r="A17" s="136" t="s">
        <v>304</v>
      </c>
      <c r="B17" s="18" t="s">
        <v>405</v>
      </c>
      <c r="C17" s="396"/>
      <c r="D17" s="397"/>
      <c r="E17" s="396"/>
      <c r="F17" s="583"/>
      <c r="G17" s="583">
        <v>15000</v>
      </c>
      <c r="H17" s="583">
        <v>15000</v>
      </c>
    </row>
    <row r="18" spans="1:8" ht="18.75">
      <c r="A18" s="136" t="s">
        <v>306</v>
      </c>
      <c r="B18" s="18" t="s">
        <v>307</v>
      </c>
      <c r="C18" s="396"/>
      <c r="D18" s="396"/>
      <c r="E18" s="396"/>
      <c r="F18" s="583"/>
      <c r="G18" s="583"/>
      <c r="H18" s="583"/>
    </row>
    <row r="19" spans="1:8" ht="18.75">
      <c r="A19" s="398" t="s">
        <v>308</v>
      </c>
      <c r="B19" s="70" t="s">
        <v>309</v>
      </c>
      <c r="C19" s="399">
        <f>SUM(C16:C18)</f>
        <v>0</v>
      </c>
      <c r="D19" s="400">
        <f>SUM(D16:D18)</f>
        <v>0</v>
      </c>
      <c r="E19" s="399">
        <f>SUM(E16:E18)</f>
        <v>0</v>
      </c>
      <c r="F19" s="584">
        <f>SUM(F16:F18)</f>
        <v>0</v>
      </c>
      <c r="G19" s="584">
        <f t="shared" ref="G19:H19" si="1">SUM(G16:G18)</f>
        <v>15000</v>
      </c>
      <c r="H19" s="584">
        <f t="shared" si="1"/>
        <v>15000</v>
      </c>
    </row>
    <row r="20" spans="1:8" ht="18.75">
      <c r="A20" s="401" t="s">
        <v>11</v>
      </c>
      <c r="B20" s="137" t="s">
        <v>310</v>
      </c>
      <c r="C20" s="402">
        <f>SUM(C15,C19)</f>
        <v>0</v>
      </c>
      <c r="D20" s="403">
        <f>SUM(D15,D19)</f>
        <v>0</v>
      </c>
      <c r="E20" s="402">
        <f>SUM(E15,E19)</f>
        <v>0</v>
      </c>
      <c r="F20" s="415">
        <f>F15+F19</f>
        <v>103815689</v>
      </c>
      <c r="G20" s="415">
        <f t="shared" ref="G20:H20" si="2">G15+G19</f>
        <v>103915689</v>
      </c>
      <c r="H20" s="415">
        <f t="shared" si="2"/>
        <v>49092817</v>
      </c>
    </row>
    <row r="21" spans="1:8" ht="18.75">
      <c r="A21" s="136" t="s">
        <v>311</v>
      </c>
      <c r="B21" s="146" t="s">
        <v>312</v>
      </c>
      <c r="C21" s="396"/>
      <c r="D21" s="397"/>
      <c r="E21" s="396"/>
      <c r="F21" s="583">
        <v>15353565</v>
      </c>
      <c r="G21" s="583">
        <v>15368565</v>
      </c>
      <c r="H21" s="583">
        <v>7027563</v>
      </c>
    </row>
    <row r="22" spans="1:8" ht="18.75">
      <c r="A22" s="136" t="s">
        <v>313</v>
      </c>
      <c r="B22" s="146" t="s">
        <v>314</v>
      </c>
      <c r="C22" s="396"/>
      <c r="D22" s="397"/>
      <c r="E22" s="396"/>
      <c r="F22" s="585"/>
      <c r="G22" s="585"/>
      <c r="H22" s="585"/>
    </row>
    <row r="23" spans="1:8" ht="18.75">
      <c r="A23" s="136" t="s">
        <v>315</v>
      </c>
      <c r="B23" s="146" t="s">
        <v>538</v>
      </c>
      <c r="C23" s="396"/>
      <c r="D23" s="397"/>
      <c r="E23" s="396"/>
      <c r="F23" s="583"/>
      <c r="G23" s="583"/>
      <c r="H23" s="583"/>
    </row>
    <row r="24" spans="1:8" ht="18.75">
      <c r="A24" s="136" t="s">
        <v>317</v>
      </c>
      <c r="B24" s="146" t="s">
        <v>318</v>
      </c>
      <c r="C24" s="396"/>
      <c r="D24" s="397"/>
      <c r="E24" s="397"/>
      <c r="F24" s="585">
        <v>547826</v>
      </c>
      <c r="G24" s="585">
        <v>547826</v>
      </c>
      <c r="H24" s="585">
        <v>536963</v>
      </c>
    </row>
    <row r="25" spans="1:8" ht="18.75">
      <c r="A25" s="10" t="s">
        <v>15</v>
      </c>
      <c r="B25" s="404" t="s">
        <v>319</v>
      </c>
      <c r="C25" s="403">
        <f>SUM(C21:C24)</f>
        <v>0</v>
      </c>
      <c r="D25" s="402">
        <f>SUM(D21:D24)</f>
        <v>0</v>
      </c>
      <c r="E25" s="403">
        <f>SUM(E21:E24)</f>
        <v>0</v>
      </c>
      <c r="F25" s="415">
        <f>SUM(F21:F24)</f>
        <v>15901391</v>
      </c>
      <c r="G25" s="415">
        <f t="shared" ref="G25:H25" si="3">SUM(G21:G24)</f>
        <v>15916391</v>
      </c>
      <c r="H25" s="415">
        <f t="shared" si="3"/>
        <v>7564526</v>
      </c>
    </row>
    <row r="26" spans="1:8" ht="18.75">
      <c r="A26" s="136" t="s">
        <v>320</v>
      </c>
      <c r="B26" s="146" t="s">
        <v>321</v>
      </c>
      <c r="C26" s="396"/>
      <c r="D26" s="397"/>
      <c r="E26" s="396"/>
      <c r="F26" s="583"/>
      <c r="G26" s="583"/>
      <c r="H26" s="583"/>
    </row>
    <row r="27" spans="1:8" ht="18.75">
      <c r="A27" s="136" t="s">
        <v>322</v>
      </c>
      <c r="B27" s="18" t="s">
        <v>323</v>
      </c>
      <c r="C27" s="396"/>
      <c r="D27" s="397"/>
      <c r="E27" s="396"/>
      <c r="F27" s="583">
        <v>400000</v>
      </c>
      <c r="G27" s="583">
        <v>400000</v>
      </c>
      <c r="H27" s="583">
        <v>16365</v>
      </c>
    </row>
    <row r="28" spans="1:8" ht="15.75">
      <c r="A28" s="405" t="s">
        <v>324</v>
      </c>
      <c r="B28" s="145" t="s">
        <v>539</v>
      </c>
      <c r="C28" s="397">
        <f>SUM(C26:C27)</f>
        <v>0</v>
      </c>
      <c r="D28" s="396">
        <f>SUM(D26:D27)</f>
        <v>0</v>
      </c>
      <c r="E28" s="397">
        <f>SUM(E26:E27)</f>
        <v>0</v>
      </c>
      <c r="F28" s="400"/>
      <c r="G28" s="400"/>
      <c r="H28" s="400"/>
    </row>
    <row r="29" spans="1:8" ht="18.75">
      <c r="A29" s="136" t="s">
        <v>326</v>
      </c>
      <c r="B29" s="18" t="s">
        <v>327</v>
      </c>
      <c r="C29" s="396"/>
      <c r="D29" s="397"/>
      <c r="E29" s="396"/>
      <c r="F29" s="583"/>
      <c r="G29" s="583"/>
      <c r="H29" s="583"/>
    </row>
    <row r="30" spans="1:8" ht="18.75">
      <c r="A30" s="136" t="s">
        <v>328</v>
      </c>
      <c r="B30" s="18" t="s">
        <v>329</v>
      </c>
      <c r="C30" s="396"/>
      <c r="D30" s="397"/>
      <c r="E30" s="396"/>
      <c r="F30" s="583">
        <v>1500000</v>
      </c>
      <c r="G30" s="583">
        <v>1500000</v>
      </c>
      <c r="H30" s="583">
        <v>602016</v>
      </c>
    </row>
    <row r="31" spans="1:8" ht="18.75">
      <c r="A31" s="136" t="s">
        <v>540</v>
      </c>
      <c r="B31" s="18" t="s">
        <v>541</v>
      </c>
      <c r="C31" s="396"/>
      <c r="D31" s="397"/>
      <c r="E31" s="396"/>
      <c r="F31" s="583"/>
      <c r="G31" s="583"/>
      <c r="H31" s="583"/>
    </row>
    <row r="32" spans="1:8" ht="18.75">
      <c r="A32" s="136" t="s">
        <v>332</v>
      </c>
      <c r="B32" s="18" t="s">
        <v>333</v>
      </c>
      <c r="C32" s="396"/>
      <c r="D32" s="397"/>
      <c r="E32" s="396"/>
      <c r="F32" s="583"/>
      <c r="G32" s="583"/>
      <c r="H32" s="583"/>
    </row>
    <row r="33" spans="1:8" ht="18.75">
      <c r="A33" s="136" t="s">
        <v>334</v>
      </c>
      <c r="B33" s="146" t="s">
        <v>335</v>
      </c>
      <c r="C33" s="396"/>
      <c r="D33" s="397"/>
      <c r="E33" s="396"/>
      <c r="F33" s="583"/>
      <c r="G33" s="583"/>
      <c r="H33" s="583"/>
    </row>
    <row r="34" spans="1:8" ht="18.75">
      <c r="A34" s="136" t="s">
        <v>336</v>
      </c>
      <c r="B34" s="18" t="s">
        <v>337</v>
      </c>
      <c r="C34" s="396"/>
      <c r="D34" s="397"/>
      <c r="E34" s="396"/>
      <c r="F34" s="583">
        <v>1500000</v>
      </c>
      <c r="G34" s="583">
        <v>1500000</v>
      </c>
      <c r="H34" s="583">
        <v>420009</v>
      </c>
    </row>
    <row r="35" spans="1:8" ht="15.75">
      <c r="A35" s="136" t="s">
        <v>330</v>
      </c>
      <c r="B35" s="26" t="s">
        <v>338</v>
      </c>
      <c r="C35" s="397">
        <f>SUM(C29:C34)</f>
        <v>0</v>
      </c>
      <c r="D35" s="396">
        <f>SUM(D29:D34)</f>
        <v>0</v>
      </c>
      <c r="E35" s="397">
        <f>SUM(E29:E34)</f>
        <v>0</v>
      </c>
      <c r="F35" s="400"/>
      <c r="G35" s="400"/>
      <c r="H35" s="400"/>
    </row>
    <row r="36" spans="1:8" ht="18.75">
      <c r="A36" s="407" t="s">
        <v>339</v>
      </c>
      <c r="B36" s="70" t="s">
        <v>340</v>
      </c>
      <c r="C36" s="408">
        <f>SUM(C35,C28)</f>
        <v>0</v>
      </c>
      <c r="D36" s="409">
        <f>SUM(D35,D28)</f>
        <v>0</v>
      </c>
      <c r="E36" s="408">
        <f>SUM(E35,E28)</f>
        <v>0</v>
      </c>
      <c r="F36" s="584">
        <f>SUM(F26:F35)</f>
        <v>3400000</v>
      </c>
      <c r="G36" s="584">
        <f t="shared" ref="G36:H36" si="4">SUM(G26:G35)</f>
        <v>3400000</v>
      </c>
      <c r="H36" s="584">
        <f t="shared" si="4"/>
        <v>1038390</v>
      </c>
    </row>
    <row r="37" spans="1:8" ht="18.75">
      <c r="A37" s="136" t="s">
        <v>341</v>
      </c>
      <c r="B37" s="18" t="s">
        <v>342</v>
      </c>
      <c r="C37" s="396"/>
      <c r="D37" s="397"/>
      <c r="E37" s="396"/>
      <c r="F37" s="586"/>
      <c r="G37" s="586">
        <v>36864</v>
      </c>
      <c r="H37" s="586">
        <v>36864</v>
      </c>
    </row>
    <row r="38" spans="1:8" ht="18.75">
      <c r="A38" s="136" t="s">
        <v>343</v>
      </c>
      <c r="B38" s="18" t="s">
        <v>408</v>
      </c>
      <c r="C38" s="396"/>
      <c r="D38" s="397"/>
      <c r="E38" s="396"/>
      <c r="F38" s="586">
        <v>250000</v>
      </c>
      <c r="G38" s="586">
        <v>250000</v>
      </c>
      <c r="H38" s="586">
        <v>21996</v>
      </c>
    </row>
    <row r="39" spans="1:8" ht="18.75">
      <c r="A39" s="407" t="s">
        <v>347</v>
      </c>
      <c r="B39" s="410" t="s">
        <v>348</v>
      </c>
      <c r="C39" s="400">
        <f>SUM(C37:C38)</f>
        <v>0</v>
      </c>
      <c r="D39" s="400">
        <f>SUM(D37:D38)</f>
        <v>0</v>
      </c>
      <c r="E39" s="400">
        <f>SUM(E37:E38)</f>
        <v>0</v>
      </c>
      <c r="F39" s="584">
        <f>SUM(F37:F38)</f>
        <v>250000</v>
      </c>
      <c r="G39" s="584">
        <f t="shared" ref="G39:H39" si="5">SUM(G37:G38)</f>
        <v>286864</v>
      </c>
      <c r="H39" s="584">
        <f t="shared" si="5"/>
        <v>58860</v>
      </c>
    </row>
    <row r="40" spans="1:8" ht="18.75">
      <c r="A40" s="136" t="s">
        <v>349</v>
      </c>
      <c r="B40" s="18" t="s">
        <v>350</v>
      </c>
      <c r="C40" s="396"/>
      <c r="D40" s="397"/>
      <c r="E40" s="396"/>
      <c r="F40" s="586"/>
      <c r="G40" s="586"/>
      <c r="H40" s="586"/>
    </row>
    <row r="41" spans="1:8" ht="18.75">
      <c r="A41" s="136" t="s">
        <v>351</v>
      </c>
      <c r="B41" s="18" t="s">
        <v>352</v>
      </c>
      <c r="C41" s="396"/>
      <c r="D41" s="397"/>
      <c r="E41" s="396"/>
      <c r="F41" s="586"/>
      <c r="G41" s="586"/>
      <c r="H41" s="586"/>
    </row>
    <row r="42" spans="1:8" ht="18.75">
      <c r="A42" s="136" t="s">
        <v>353</v>
      </c>
      <c r="B42" s="18" t="s">
        <v>354</v>
      </c>
      <c r="C42" s="396"/>
      <c r="D42" s="397"/>
      <c r="E42" s="396"/>
      <c r="F42" s="586"/>
      <c r="G42" s="586"/>
      <c r="H42" s="586"/>
    </row>
    <row r="43" spans="1:8" ht="18.75">
      <c r="A43" s="136" t="s">
        <v>355</v>
      </c>
      <c r="B43" s="18" t="s">
        <v>356</v>
      </c>
      <c r="C43" s="396"/>
      <c r="D43" s="397"/>
      <c r="E43" s="396"/>
      <c r="F43" s="586">
        <v>1000000</v>
      </c>
      <c r="G43" s="586">
        <v>1000000</v>
      </c>
      <c r="H43" s="586">
        <v>659647</v>
      </c>
    </row>
    <row r="44" spans="1:8" ht="18.75">
      <c r="A44" s="136" t="s">
        <v>357</v>
      </c>
      <c r="B44" s="18" t="s">
        <v>358</v>
      </c>
      <c r="C44" s="396"/>
      <c r="D44" s="397"/>
      <c r="E44" s="396"/>
      <c r="F44" s="586"/>
      <c r="G44" s="586"/>
      <c r="H44" s="586"/>
    </row>
    <row r="45" spans="1:8" ht="18.75">
      <c r="A45" s="136" t="s">
        <v>359</v>
      </c>
      <c r="B45" s="18" t="s">
        <v>411</v>
      </c>
      <c r="C45" s="396"/>
      <c r="D45" s="397"/>
      <c r="E45" s="396"/>
      <c r="F45" s="586">
        <v>2000000</v>
      </c>
      <c r="G45" s="586">
        <v>2000000</v>
      </c>
      <c r="H45" s="586">
        <v>1298029</v>
      </c>
    </row>
    <row r="46" spans="1:8" ht="18.75">
      <c r="A46" s="136" t="s">
        <v>361</v>
      </c>
      <c r="B46" s="18" t="s">
        <v>412</v>
      </c>
      <c r="C46" s="396"/>
      <c r="D46" s="397"/>
      <c r="E46" s="396"/>
      <c r="F46" s="586">
        <v>3500000</v>
      </c>
      <c r="G46" s="586">
        <v>3463136</v>
      </c>
      <c r="H46" s="586">
        <v>1135808</v>
      </c>
    </row>
    <row r="47" spans="1:8" ht="18.75">
      <c r="A47" s="407" t="s">
        <v>363</v>
      </c>
      <c r="B47" s="410" t="s">
        <v>364</v>
      </c>
      <c r="C47" s="399">
        <f>SUM(C40:C46)</f>
        <v>0</v>
      </c>
      <c r="D47" s="400">
        <f>SUM(D40:D46)</f>
        <v>0</v>
      </c>
      <c r="E47" s="399">
        <f>SUM(E40:E46)</f>
        <v>0</v>
      </c>
      <c r="F47" s="584">
        <f>SUM(F40:F46)</f>
        <v>6500000</v>
      </c>
      <c r="G47" s="584">
        <f t="shared" ref="G47:H47" si="6">SUM(G40:G46)</f>
        <v>6463136</v>
      </c>
      <c r="H47" s="584">
        <f t="shared" si="6"/>
        <v>3093484</v>
      </c>
    </row>
    <row r="48" spans="1:8" ht="18.75">
      <c r="A48" s="136" t="s">
        <v>365</v>
      </c>
      <c r="B48" s="18" t="s">
        <v>366</v>
      </c>
      <c r="C48" s="396"/>
      <c r="D48" s="397"/>
      <c r="E48" s="396"/>
      <c r="F48" s="586">
        <v>250000</v>
      </c>
      <c r="G48" s="586">
        <v>250000</v>
      </c>
      <c r="H48" s="586">
        <v>6707</v>
      </c>
    </row>
    <row r="49" spans="1:8" ht="18.75">
      <c r="A49" s="136" t="s">
        <v>367</v>
      </c>
      <c r="B49" s="18" t="s">
        <v>368</v>
      </c>
      <c r="C49" s="396"/>
      <c r="D49" s="397"/>
      <c r="E49" s="396"/>
      <c r="F49" s="586"/>
      <c r="G49" s="586"/>
      <c r="H49" s="586"/>
    </row>
    <row r="50" spans="1:8" ht="18.75">
      <c r="A50" s="136" t="s">
        <v>369</v>
      </c>
      <c r="B50" s="18" t="s">
        <v>370</v>
      </c>
      <c r="C50" s="396"/>
      <c r="D50" s="397"/>
      <c r="E50" s="396"/>
      <c r="F50" s="586"/>
      <c r="G50" s="586"/>
      <c r="H50" s="586"/>
    </row>
    <row r="51" spans="1:8" ht="18.75">
      <c r="A51" s="407" t="s">
        <v>371</v>
      </c>
      <c r="B51" s="410" t="s">
        <v>372</v>
      </c>
      <c r="C51" s="399">
        <f>SUM(C48:C50)</f>
        <v>0</v>
      </c>
      <c r="D51" s="400">
        <f>SUM(D48:D50)</f>
        <v>0</v>
      </c>
      <c r="E51" s="399">
        <f>SUM(E48:E50)</f>
        <v>0</v>
      </c>
      <c r="F51" s="584">
        <f>SUM(F48:F50)</f>
        <v>250000</v>
      </c>
      <c r="G51" s="584">
        <f t="shared" ref="G51:H51" si="7">SUM(G48:G50)</f>
        <v>250000</v>
      </c>
      <c r="H51" s="584">
        <f t="shared" si="7"/>
        <v>6707</v>
      </c>
    </row>
    <row r="52" spans="1:8" ht="18.75">
      <c r="A52" s="136" t="s">
        <v>373</v>
      </c>
      <c r="B52" s="18" t="s">
        <v>374</v>
      </c>
      <c r="C52" s="396"/>
      <c r="D52" s="397"/>
      <c r="E52" s="396"/>
      <c r="F52" s="586">
        <v>2740500</v>
      </c>
      <c r="G52" s="586">
        <v>2740500</v>
      </c>
      <c r="H52" s="586">
        <v>624190</v>
      </c>
    </row>
    <row r="53" spans="1:8" ht="18.75">
      <c r="A53" s="136" t="s">
        <v>375</v>
      </c>
      <c r="B53" s="18" t="s">
        <v>376</v>
      </c>
      <c r="C53" s="396"/>
      <c r="D53" s="397"/>
      <c r="E53" s="396"/>
      <c r="F53" s="586"/>
      <c r="G53" s="586"/>
      <c r="H53" s="586"/>
    </row>
    <row r="54" spans="1:8" ht="18.75">
      <c r="A54" s="136" t="s">
        <v>377</v>
      </c>
      <c r="B54" s="18" t="s">
        <v>378</v>
      </c>
      <c r="C54" s="396"/>
      <c r="D54" s="397"/>
      <c r="E54" s="396"/>
      <c r="F54" s="586"/>
      <c r="G54" s="586"/>
      <c r="H54" s="586"/>
    </row>
    <row r="55" spans="1:8" ht="18.75">
      <c r="A55" s="136" t="s">
        <v>379</v>
      </c>
      <c r="B55" s="146" t="s">
        <v>380</v>
      </c>
      <c r="C55" s="396"/>
      <c r="D55" s="397"/>
      <c r="E55" s="396"/>
      <c r="F55" s="586"/>
      <c r="G55" s="586"/>
      <c r="H55" s="586"/>
    </row>
    <row r="56" spans="1:8" ht="18.75">
      <c r="A56" s="136" t="s">
        <v>381</v>
      </c>
      <c r="B56" s="18" t="s">
        <v>382</v>
      </c>
      <c r="C56" s="396"/>
      <c r="D56" s="397"/>
      <c r="E56" s="396"/>
      <c r="F56" s="587">
        <v>10000</v>
      </c>
      <c r="G56" s="587">
        <v>10000</v>
      </c>
      <c r="H56" s="587">
        <v>52</v>
      </c>
    </row>
    <row r="57" spans="1:8" ht="18.75">
      <c r="A57" s="411" t="s">
        <v>383</v>
      </c>
      <c r="B57" s="412" t="s">
        <v>384</v>
      </c>
      <c r="C57" s="413">
        <f>SUM(C52:C56)</f>
        <v>0</v>
      </c>
      <c r="D57" s="414">
        <f>SUM(D52:D56)</f>
        <v>0</v>
      </c>
      <c r="E57" s="414">
        <f>SUM(E52:E56)</f>
        <v>0</v>
      </c>
      <c r="F57" s="588">
        <f>SUM(F52:F56)</f>
        <v>2750500</v>
      </c>
      <c r="G57" s="588">
        <f t="shared" ref="G57:H57" si="8">SUM(G52:G56)</f>
        <v>2750500</v>
      </c>
      <c r="H57" s="588">
        <f t="shared" si="8"/>
        <v>624242</v>
      </c>
    </row>
    <row r="58" spans="1:8" ht="18.75">
      <c r="A58" s="40" t="s">
        <v>19</v>
      </c>
      <c r="B58" s="137" t="s">
        <v>385</v>
      </c>
      <c r="C58" s="402">
        <f>SUM(C36,C39,C47,C51,C57)</f>
        <v>0</v>
      </c>
      <c r="D58" s="403">
        <f>SUM(D36,D39,D47,D51,D57)</f>
        <v>0</v>
      </c>
      <c r="E58" s="402">
        <f>SUM(E36,E39,E47,E51,E57)</f>
        <v>0</v>
      </c>
      <c r="F58" s="415">
        <f>F36+F39+F47+F51+F57</f>
        <v>13150500</v>
      </c>
      <c r="G58" s="415">
        <f t="shared" ref="G58:H58" si="9">G36+G39+G47+G51+G57</f>
        <v>13150500</v>
      </c>
      <c r="H58" s="415">
        <f t="shared" si="9"/>
        <v>4821683</v>
      </c>
    </row>
    <row r="59" spans="1:8" ht="18.75">
      <c r="A59" s="416" t="s">
        <v>23</v>
      </c>
      <c r="B59" s="137" t="s">
        <v>386</v>
      </c>
      <c r="C59" s="402"/>
      <c r="D59" s="402"/>
      <c r="E59" s="402"/>
      <c r="F59" s="415"/>
      <c r="G59" s="415"/>
      <c r="H59" s="415"/>
    </row>
    <row r="60" spans="1:8" ht="18.75">
      <c r="A60" s="78" t="s">
        <v>27</v>
      </c>
      <c r="B60" s="160" t="s">
        <v>28</v>
      </c>
      <c r="C60" s="375"/>
      <c r="D60" s="375"/>
      <c r="E60" s="375"/>
      <c r="F60" s="586"/>
      <c r="G60" s="586"/>
      <c r="H60" s="586"/>
    </row>
    <row r="61" spans="1:8" ht="18.75">
      <c r="A61" s="78" t="s">
        <v>31</v>
      </c>
      <c r="B61" s="160" t="s">
        <v>387</v>
      </c>
      <c r="C61" s="375"/>
      <c r="D61" s="375"/>
      <c r="E61" s="375"/>
      <c r="F61" s="586"/>
      <c r="G61" s="586"/>
      <c r="H61" s="586"/>
    </row>
    <row r="62" spans="1:8" ht="18.75">
      <c r="A62" s="78" t="s">
        <v>35</v>
      </c>
      <c r="B62" s="160" t="s">
        <v>36</v>
      </c>
      <c r="C62" s="375"/>
      <c r="D62" s="375"/>
      <c r="E62" s="375"/>
      <c r="F62" s="586"/>
      <c r="G62" s="586"/>
      <c r="H62" s="586"/>
    </row>
    <row r="63" spans="1:8" ht="18.75">
      <c r="A63" s="78" t="s">
        <v>66</v>
      </c>
      <c r="B63" s="160" t="s">
        <v>388</v>
      </c>
      <c r="C63" s="375"/>
      <c r="D63" s="375"/>
      <c r="E63" s="375"/>
      <c r="F63" s="586"/>
      <c r="G63" s="586"/>
      <c r="H63" s="586"/>
    </row>
    <row r="64" spans="1:8" ht="18.75">
      <c r="A64" s="40" t="s">
        <v>39</v>
      </c>
      <c r="B64" s="137" t="s">
        <v>249</v>
      </c>
      <c r="C64" s="402">
        <f>SUM(C60:C63)</f>
        <v>0</v>
      </c>
      <c r="D64" s="402">
        <f>SUM(D60:D63)</f>
        <v>0</v>
      </c>
      <c r="E64" s="402">
        <f>SUM(E60:E63)</f>
        <v>0</v>
      </c>
      <c r="F64" s="415">
        <f>SUM(F60:F63)</f>
        <v>0</v>
      </c>
      <c r="G64" s="415">
        <f t="shared" ref="G64:H64" si="10">SUM(G60:G63)</f>
        <v>0</v>
      </c>
      <c r="H64" s="415">
        <f t="shared" si="10"/>
        <v>0</v>
      </c>
    </row>
    <row r="65" spans="1:8" ht="18.75">
      <c r="A65" s="40" t="s">
        <v>43</v>
      </c>
      <c r="B65" s="137" t="s">
        <v>389</v>
      </c>
      <c r="C65" s="402"/>
      <c r="D65" s="402"/>
      <c r="E65" s="402"/>
      <c r="F65" s="415"/>
      <c r="G65" s="415"/>
      <c r="H65" s="415"/>
    </row>
    <row r="66" spans="1:8" ht="18.75">
      <c r="A66" s="40" t="s">
        <v>47</v>
      </c>
      <c r="B66" s="137" t="s">
        <v>390</v>
      </c>
      <c r="C66" s="402"/>
      <c r="D66" s="402"/>
      <c r="E66" s="402"/>
      <c r="F66" s="415"/>
      <c r="G66" s="415"/>
      <c r="H66" s="415"/>
    </row>
    <row r="67" spans="1:8" ht="15">
      <c r="A67" s="28" t="s">
        <v>51</v>
      </c>
      <c r="B67" s="160" t="s">
        <v>52</v>
      </c>
      <c r="C67" s="397"/>
      <c r="D67" s="397"/>
      <c r="E67" s="397"/>
      <c r="F67" s="589"/>
      <c r="G67" s="589"/>
      <c r="H67" s="589"/>
    </row>
    <row r="68" spans="1:8" ht="15">
      <c r="A68" s="28" t="s">
        <v>54</v>
      </c>
      <c r="B68" s="160" t="s">
        <v>55</v>
      </c>
      <c r="C68" s="397"/>
      <c r="D68" s="397"/>
      <c r="E68" s="397"/>
      <c r="F68" s="589"/>
      <c r="G68" s="589"/>
      <c r="H68" s="589"/>
    </row>
    <row r="69" spans="1:8" ht="15">
      <c r="A69" s="28" t="s">
        <v>58</v>
      </c>
      <c r="B69" s="160" t="s">
        <v>59</v>
      </c>
      <c r="C69" s="397"/>
      <c r="D69" s="397"/>
      <c r="E69" s="397"/>
      <c r="F69" s="589"/>
      <c r="G69" s="589"/>
      <c r="H69" s="589"/>
    </row>
    <row r="70" spans="1:8" ht="18.75">
      <c r="A70" s="40" t="s">
        <v>62</v>
      </c>
      <c r="B70" s="137" t="s">
        <v>391</v>
      </c>
      <c r="C70" s="402">
        <f>SUM(C67:C69)</f>
        <v>0</v>
      </c>
      <c r="D70" s="402">
        <f>SUM(D67:D69)</f>
        <v>0</v>
      </c>
      <c r="E70" s="402">
        <f>SUM(E67:E69)</f>
        <v>0</v>
      </c>
      <c r="F70" s="415">
        <f>SUM(F67:F69)</f>
        <v>0</v>
      </c>
      <c r="G70" s="415">
        <f t="shared" ref="G70:H70" si="11">SUM(G67:G69)</f>
        <v>0</v>
      </c>
      <c r="H70" s="415">
        <f t="shared" si="11"/>
        <v>0</v>
      </c>
    </row>
    <row r="71" spans="1:8" ht="18.75">
      <c r="A71" s="417"/>
      <c r="B71" s="150" t="s">
        <v>392</v>
      </c>
      <c r="C71" s="418">
        <f>SUM(C20,C25,C58,C59,C64,C65,C66,C70)</f>
        <v>0</v>
      </c>
      <c r="D71" s="418">
        <f>SUM(D20,D25,D58,D59,D64,D65,D66,D70)</f>
        <v>0</v>
      </c>
      <c r="E71" s="418">
        <f>SUM(E20,E25,E58,E59,E64,E65,E66,E70)</f>
        <v>0</v>
      </c>
      <c r="F71" s="590">
        <f>F20+F25+F58+F59+F64+F65+F66+F70</f>
        <v>132867580</v>
      </c>
      <c r="G71" s="590">
        <f>G20+G25+G58+G59+G64+G65+G66+G70</f>
        <v>132982580</v>
      </c>
      <c r="H71" s="590">
        <f t="shared" ref="H71" si="12">H20+H25+H58+H59+H64+H65+H66+H70</f>
        <v>61479026</v>
      </c>
    </row>
    <row r="72" spans="1:8" ht="18.75">
      <c r="A72" s="28" t="s">
        <v>84</v>
      </c>
      <c r="B72" s="169" t="s">
        <v>85</v>
      </c>
      <c r="C72" s="419"/>
      <c r="D72" s="420"/>
      <c r="E72" s="421"/>
      <c r="F72" s="588"/>
      <c r="G72" s="588"/>
      <c r="H72" s="588"/>
    </row>
    <row r="73" spans="1:8" ht="18.75">
      <c r="A73" s="28"/>
      <c r="B73" s="169"/>
      <c r="C73" s="419"/>
      <c r="D73" s="419"/>
      <c r="E73" s="419"/>
      <c r="F73" s="591"/>
      <c r="G73" s="591"/>
      <c r="H73" s="591"/>
    </row>
    <row r="74" spans="1:8" ht="18.75">
      <c r="A74" s="28" t="s">
        <v>94</v>
      </c>
      <c r="B74" s="169" t="s">
        <v>95</v>
      </c>
      <c r="C74" s="419"/>
      <c r="D74" s="420"/>
      <c r="E74" s="421"/>
      <c r="F74" s="588"/>
      <c r="G74" s="588"/>
      <c r="H74" s="588"/>
    </row>
    <row r="75" spans="1:8" ht="18.75">
      <c r="A75" s="422"/>
      <c r="B75" s="423" t="s">
        <v>393</v>
      </c>
      <c r="C75" s="424">
        <f>SUM(C71:C74)</f>
        <v>0</v>
      </c>
      <c r="D75" s="424">
        <f>SUM(D71:D74)</f>
        <v>0</v>
      </c>
      <c r="E75" s="424">
        <f>SUM(E71:E74)</f>
        <v>0</v>
      </c>
      <c r="F75" s="592">
        <f>SUM(F71:F74)</f>
        <v>132867580</v>
      </c>
      <c r="G75" s="592">
        <f t="shared" ref="G75:H75" si="13">SUM(G71:G74)</f>
        <v>132982580</v>
      </c>
      <c r="H75" s="592">
        <f t="shared" si="13"/>
        <v>61479026</v>
      </c>
    </row>
    <row r="76" spans="1:8" ht="18.75">
      <c r="A76" s="425"/>
      <c r="B76" s="426"/>
      <c r="C76" s="378"/>
      <c r="D76" s="378"/>
      <c r="E76" s="378"/>
      <c r="F76" s="593"/>
      <c r="G76" s="593"/>
      <c r="H76" s="593"/>
    </row>
    <row r="77" spans="1:8" ht="18.75">
      <c r="A77" s="127" t="s">
        <v>133</v>
      </c>
      <c r="B77" s="6" t="s">
        <v>134</v>
      </c>
      <c r="C77" s="396"/>
      <c r="D77" s="397"/>
      <c r="E77" s="396"/>
      <c r="F77" s="586"/>
      <c r="G77" s="586"/>
      <c r="H77" s="586"/>
    </row>
    <row r="78" spans="1:8" ht="18.75">
      <c r="A78" s="127" t="s">
        <v>135</v>
      </c>
      <c r="B78" s="18" t="s">
        <v>136</v>
      </c>
      <c r="C78" s="396"/>
      <c r="D78" s="397"/>
      <c r="E78" s="396"/>
      <c r="F78" s="586"/>
      <c r="G78" s="586"/>
      <c r="H78" s="586"/>
    </row>
    <row r="79" spans="1:8" ht="18.75">
      <c r="A79" s="127" t="s">
        <v>137</v>
      </c>
      <c r="B79" s="18" t="s">
        <v>138</v>
      </c>
      <c r="C79" s="396"/>
      <c r="D79" s="397"/>
      <c r="E79" s="396"/>
      <c r="F79" s="586"/>
      <c r="G79" s="586"/>
      <c r="H79" s="586"/>
    </row>
    <row r="80" spans="1:8" ht="18.75">
      <c r="A80" s="127" t="s">
        <v>139</v>
      </c>
      <c r="B80" s="18" t="s">
        <v>140</v>
      </c>
      <c r="C80" s="396"/>
      <c r="D80" s="397"/>
      <c r="E80" s="396"/>
      <c r="F80" s="586"/>
      <c r="G80" s="586"/>
      <c r="H80" s="586"/>
    </row>
    <row r="81" spans="1:8" ht="18.75">
      <c r="A81" s="127" t="s">
        <v>141</v>
      </c>
      <c r="B81" s="18" t="s">
        <v>142</v>
      </c>
      <c r="C81" s="396"/>
      <c r="D81" s="397"/>
      <c r="E81" s="396"/>
      <c r="F81" s="586"/>
      <c r="G81" s="586"/>
      <c r="H81" s="586"/>
    </row>
    <row r="82" spans="1:8" ht="18.75">
      <c r="A82" s="127" t="s">
        <v>143</v>
      </c>
      <c r="B82" s="18" t="s">
        <v>144</v>
      </c>
      <c r="C82" s="396"/>
      <c r="D82" s="397"/>
      <c r="E82" s="396"/>
      <c r="F82" s="586"/>
      <c r="G82" s="586"/>
      <c r="H82" s="586"/>
    </row>
    <row r="83" spans="1:8" ht="18.75">
      <c r="A83" s="65" t="s">
        <v>9</v>
      </c>
      <c r="B83" s="70" t="s">
        <v>10</v>
      </c>
      <c r="C83" s="399">
        <f>SUM(C77:C82)</f>
        <v>0</v>
      </c>
      <c r="D83" s="400">
        <f>SUM(D77:D82)</f>
        <v>0</v>
      </c>
      <c r="E83" s="399">
        <f>SUM(E77:E82)</f>
        <v>0</v>
      </c>
      <c r="F83" s="584">
        <f>SUM(F77:F82)</f>
        <v>0</v>
      </c>
      <c r="G83" s="584">
        <f t="shared" ref="G83:H83" si="14">SUM(G77:G82)</f>
        <v>0</v>
      </c>
      <c r="H83" s="584">
        <f t="shared" si="14"/>
        <v>0</v>
      </c>
    </row>
    <row r="84" spans="1:8" ht="15.75">
      <c r="A84" s="136"/>
      <c r="B84" s="18"/>
      <c r="C84" s="396"/>
      <c r="D84" s="397"/>
      <c r="E84" s="396"/>
      <c r="F84" s="443"/>
      <c r="G84" s="443"/>
      <c r="H84" s="443"/>
    </row>
    <row r="85" spans="1:8" ht="15.75">
      <c r="A85" s="136"/>
      <c r="B85" s="18"/>
      <c r="C85" s="396"/>
      <c r="D85" s="396"/>
      <c r="E85" s="396"/>
      <c r="F85" s="443"/>
      <c r="G85" s="443"/>
      <c r="H85" s="443"/>
    </row>
    <row r="86" spans="1:8" ht="15.75">
      <c r="A86" s="65" t="s">
        <v>13</v>
      </c>
      <c r="B86" s="70" t="s">
        <v>147</v>
      </c>
      <c r="C86" s="409">
        <f>SUM(C84:C85)</f>
        <v>0</v>
      </c>
      <c r="D86" s="408">
        <f>SUM(D84:D85)</f>
        <v>0</v>
      </c>
      <c r="E86" s="409">
        <f>SUM(E84:E85)</f>
        <v>0</v>
      </c>
      <c r="F86" s="408">
        <f>SUM(F84:F85)</f>
        <v>0</v>
      </c>
      <c r="G86" s="408">
        <f t="shared" ref="G86:H86" si="15">SUM(G84:G85)</f>
        <v>0</v>
      </c>
      <c r="H86" s="408">
        <f t="shared" si="15"/>
        <v>0</v>
      </c>
    </row>
    <row r="87" spans="1:8" ht="18.75">
      <c r="A87" s="40" t="s">
        <v>17</v>
      </c>
      <c r="B87" s="137" t="s">
        <v>148</v>
      </c>
      <c r="C87" s="402">
        <f>SUM(C86,C83)</f>
        <v>0</v>
      </c>
      <c r="D87" s="402">
        <f>SUM(D86,D83)</f>
        <v>0</v>
      </c>
      <c r="E87" s="402">
        <f>SUM(E86,E83)</f>
        <v>0</v>
      </c>
      <c r="F87" s="415">
        <f>SUM(F83,F86)</f>
        <v>0</v>
      </c>
      <c r="G87" s="415">
        <f t="shared" ref="G87:H87" si="16">SUM(G83,G86)</f>
        <v>0</v>
      </c>
      <c r="H87" s="415">
        <f t="shared" si="16"/>
        <v>0</v>
      </c>
    </row>
    <row r="88" spans="1:8" ht="15.75">
      <c r="A88" s="65" t="s">
        <v>21</v>
      </c>
      <c r="B88" s="70" t="s">
        <v>150</v>
      </c>
      <c r="C88" s="408"/>
      <c r="D88" s="408"/>
      <c r="E88" s="408"/>
      <c r="F88" s="408"/>
      <c r="G88" s="408"/>
      <c r="H88" s="408"/>
    </row>
    <row r="89" spans="1:8" ht="18.75">
      <c r="A89" s="136"/>
      <c r="B89" s="18"/>
      <c r="C89" s="396"/>
      <c r="D89" s="397"/>
      <c r="E89" s="396"/>
      <c r="F89" s="586"/>
      <c r="G89" s="586"/>
      <c r="H89" s="586"/>
    </row>
    <row r="90" spans="1:8" ht="15.75">
      <c r="A90" s="136"/>
      <c r="B90" s="18"/>
      <c r="C90" s="396"/>
      <c r="D90" s="396"/>
      <c r="E90" s="396"/>
      <c r="F90" s="443"/>
      <c r="G90" s="443"/>
      <c r="H90" s="443"/>
    </row>
    <row r="91" spans="1:8" ht="15.75">
      <c r="A91" s="65" t="s">
        <v>25</v>
      </c>
      <c r="B91" s="70" t="s">
        <v>152</v>
      </c>
      <c r="C91" s="409">
        <f>SUM(C89:C90)</f>
        <v>0</v>
      </c>
      <c r="D91" s="408">
        <f>SUM(D89:D90)</f>
        <v>0</v>
      </c>
      <c r="E91" s="408">
        <f>SUM(E89:E90)</f>
        <v>0</v>
      </c>
      <c r="F91" s="408">
        <f>SUM(F89:F90)</f>
        <v>0</v>
      </c>
      <c r="G91" s="408">
        <f t="shared" ref="G91:H91" si="17">SUM(G89:G90)</f>
        <v>0</v>
      </c>
      <c r="H91" s="408">
        <f t="shared" si="17"/>
        <v>0</v>
      </c>
    </row>
    <row r="92" spans="1:8" ht="18.75">
      <c r="A92" s="40" t="s">
        <v>29</v>
      </c>
      <c r="B92" s="137" t="s">
        <v>153</v>
      </c>
      <c r="C92" s="402">
        <f>SUM(C88,C91)</f>
        <v>0</v>
      </c>
      <c r="D92" s="403">
        <f>SUM(D88,D91)</f>
        <v>0</v>
      </c>
      <c r="E92" s="402">
        <f>SUM(E88,E91)</f>
        <v>0</v>
      </c>
      <c r="F92" s="415">
        <f>SUM(F88,F91)</f>
        <v>0</v>
      </c>
      <c r="G92" s="415">
        <f t="shared" ref="G92:H92" si="18">SUM(G88,G91)</f>
        <v>0</v>
      </c>
      <c r="H92" s="415">
        <f t="shared" si="18"/>
        <v>0</v>
      </c>
    </row>
    <row r="93" spans="1:8" ht="15.75">
      <c r="A93" s="136" t="s">
        <v>33</v>
      </c>
      <c r="B93" s="145" t="s">
        <v>397</v>
      </c>
      <c r="C93" s="396"/>
      <c r="D93" s="396"/>
      <c r="E93" s="396"/>
      <c r="F93" s="443"/>
      <c r="G93" s="443"/>
      <c r="H93" s="443"/>
    </row>
    <row r="94" spans="1:8" ht="18.75">
      <c r="A94" s="136" t="s">
        <v>37</v>
      </c>
      <c r="B94" s="145" t="s">
        <v>398</v>
      </c>
      <c r="C94" s="396"/>
      <c r="D94" s="397"/>
      <c r="E94" s="396"/>
      <c r="F94" s="586"/>
      <c r="G94" s="586"/>
      <c r="H94" s="586"/>
    </row>
    <row r="95" spans="1:8" ht="18.75">
      <c r="A95" s="136" t="s">
        <v>41</v>
      </c>
      <c r="B95" s="26" t="s">
        <v>399</v>
      </c>
      <c r="C95" s="396"/>
      <c r="D95" s="397"/>
      <c r="E95" s="396"/>
      <c r="F95" s="586"/>
      <c r="G95" s="586"/>
      <c r="H95" s="586"/>
    </row>
    <row r="96" spans="1:8" ht="18.75">
      <c r="A96" s="136" t="s">
        <v>45</v>
      </c>
      <c r="B96" s="26" t="s">
        <v>46</v>
      </c>
      <c r="C96" s="396"/>
      <c r="D96" s="397"/>
      <c r="E96" s="396"/>
      <c r="F96" s="586"/>
      <c r="G96" s="586"/>
      <c r="H96" s="586"/>
    </row>
    <row r="97" spans="1:8" ht="18.75">
      <c r="A97" s="136" t="s">
        <v>49</v>
      </c>
      <c r="B97" s="26" t="s">
        <v>415</v>
      </c>
      <c r="C97" s="396"/>
      <c r="D97" s="397"/>
      <c r="E97" s="396"/>
      <c r="F97" s="586"/>
      <c r="G97" s="586"/>
      <c r="H97" s="586"/>
    </row>
    <row r="98" spans="1:8" ht="18.75">
      <c r="A98" s="136"/>
      <c r="B98" s="146"/>
      <c r="C98" s="396"/>
      <c r="D98" s="397"/>
      <c r="E98" s="396"/>
      <c r="F98" s="586"/>
      <c r="G98" s="586"/>
      <c r="H98" s="586"/>
    </row>
    <row r="99" spans="1:8" ht="18.75">
      <c r="A99" s="40" t="s">
        <v>56</v>
      </c>
      <c r="B99" s="137" t="s">
        <v>159</v>
      </c>
      <c r="C99" s="403">
        <f>SUM(C94:C98)</f>
        <v>0</v>
      </c>
      <c r="D99" s="402">
        <f>SUM(D94:D98)</f>
        <v>0</v>
      </c>
      <c r="E99" s="403">
        <f>SUM(E94:E98)</f>
        <v>0</v>
      </c>
      <c r="F99" s="415">
        <f>SUM(F94:F98)</f>
        <v>0</v>
      </c>
      <c r="G99" s="415">
        <f t="shared" ref="G99:H99" si="19">SUM(G94:G98)</f>
        <v>0</v>
      </c>
      <c r="H99" s="415">
        <f t="shared" si="19"/>
        <v>0</v>
      </c>
    </row>
    <row r="100" spans="1:8" ht="18.75">
      <c r="A100" s="136" t="s">
        <v>160</v>
      </c>
      <c r="B100" s="146" t="s">
        <v>416</v>
      </c>
      <c r="C100" s="396"/>
      <c r="D100" s="397"/>
      <c r="E100" s="396"/>
      <c r="F100" s="594"/>
      <c r="G100" s="594"/>
      <c r="H100" s="594"/>
    </row>
    <row r="101" spans="1:8" ht="18.75">
      <c r="A101" s="136" t="s">
        <v>161</v>
      </c>
      <c r="B101" s="146" t="s">
        <v>417</v>
      </c>
      <c r="C101" s="396"/>
      <c r="D101" s="397"/>
      <c r="E101" s="396"/>
      <c r="F101" s="594"/>
      <c r="G101" s="594"/>
      <c r="H101" s="594"/>
    </row>
    <row r="102" spans="1:8" ht="18.75">
      <c r="A102" s="136" t="s">
        <v>163</v>
      </c>
      <c r="B102" s="146" t="s">
        <v>418</v>
      </c>
      <c r="C102" s="396"/>
      <c r="D102" s="397"/>
      <c r="E102" s="396"/>
      <c r="F102" s="594"/>
      <c r="G102" s="594"/>
      <c r="H102" s="594"/>
    </row>
    <row r="103" spans="1:8" ht="18.75">
      <c r="A103" s="136"/>
      <c r="B103" s="146" t="s">
        <v>419</v>
      </c>
      <c r="C103" s="396"/>
      <c r="D103" s="397"/>
      <c r="E103" s="396"/>
      <c r="F103" s="594"/>
      <c r="G103" s="594"/>
      <c r="H103" s="594"/>
    </row>
    <row r="104" spans="1:8" ht="18.75">
      <c r="A104" s="136" t="s">
        <v>167</v>
      </c>
      <c r="B104" s="146" t="s">
        <v>420</v>
      </c>
      <c r="C104" s="396"/>
      <c r="D104" s="397"/>
      <c r="E104" s="396"/>
      <c r="F104" s="594"/>
      <c r="G104" s="594"/>
      <c r="H104" s="594"/>
    </row>
    <row r="105" spans="1:8" ht="18.75">
      <c r="A105" s="136" t="s">
        <v>167</v>
      </c>
      <c r="B105" s="146" t="s">
        <v>421</v>
      </c>
      <c r="C105" s="396"/>
      <c r="D105" s="397"/>
      <c r="E105" s="396"/>
      <c r="F105" s="594"/>
      <c r="G105" s="594"/>
      <c r="H105" s="594"/>
    </row>
    <row r="106" spans="1:8" ht="18.75">
      <c r="A106" s="136" t="s">
        <v>169</v>
      </c>
      <c r="B106" s="146" t="s">
        <v>170</v>
      </c>
      <c r="C106" s="396"/>
      <c r="D106" s="397"/>
      <c r="E106" s="396"/>
      <c r="F106" s="594"/>
      <c r="G106" s="594"/>
      <c r="H106" s="594"/>
    </row>
    <row r="107" spans="1:8" ht="18.75">
      <c r="A107" s="136" t="s">
        <v>171</v>
      </c>
      <c r="B107" s="146" t="s">
        <v>172</v>
      </c>
      <c r="C107" s="396"/>
      <c r="D107" s="397"/>
      <c r="E107" s="396"/>
      <c r="F107" s="594"/>
      <c r="G107" s="594"/>
      <c r="H107" s="594"/>
    </row>
    <row r="108" spans="1:8" ht="18.75">
      <c r="A108" s="136" t="s">
        <v>173</v>
      </c>
      <c r="B108" s="146" t="s">
        <v>174</v>
      </c>
      <c r="C108" s="396"/>
      <c r="D108" s="397"/>
      <c r="E108" s="396"/>
      <c r="F108" s="594"/>
      <c r="G108" s="594"/>
      <c r="H108" s="594">
        <v>2236</v>
      </c>
    </row>
    <row r="109" spans="1:8" ht="18.75">
      <c r="A109" s="40" t="s">
        <v>60</v>
      </c>
      <c r="B109" s="137" t="s">
        <v>177</v>
      </c>
      <c r="C109" s="403">
        <f>SUM(C100:C108)</f>
        <v>0</v>
      </c>
      <c r="D109" s="402">
        <f>SUM(D100:D108)</f>
        <v>0</v>
      </c>
      <c r="E109" s="403">
        <f>SUM(E100:E108)</f>
        <v>0</v>
      </c>
      <c r="F109" s="415"/>
      <c r="G109" s="415"/>
      <c r="H109" s="415">
        <f>SUM(H100:H108)</f>
        <v>2236</v>
      </c>
    </row>
    <row r="110" spans="1:8" ht="15.75">
      <c r="A110" s="136" t="s">
        <v>178</v>
      </c>
      <c r="B110" s="18" t="s">
        <v>179</v>
      </c>
      <c r="C110" s="397"/>
      <c r="D110" s="397"/>
      <c r="E110" s="396"/>
      <c r="F110" s="443"/>
      <c r="G110" s="443"/>
      <c r="H110" s="443"/>
    </row>
    <row r="111" spans="1:8" ht="15.75">
      <c r="A111" s="136" t="s">
        <v>180</v>
      </c>
      <c r="B111" s="18" t="s">
        <v>181</v>
      </c>
      <c r="C111" s="397"/>
      <c r="D111" s="397"/>
      <c r="E111" s="396"/>
      <c r="F111" s="443"/>
      <c r="G111" s="443"/>
      <c r="H111" s="443"/>
    </row>
    <row r="112" spans="1:8" ht="18.75">
      <c r="A112" s="40" t="s">
        <v>182</v>
      </c>
      <c r="B112" s="137" t="s">
        <v>183</v>
      </c>
      <c r="C112" s="403">
        <f>SUM(C110:C111)</f>
        <v>0</v>
      </c>
      <c r="D112" s="402">
        <f>SUM(D110:D111)</f>
        <v>0</v>
      </c>
      <c r="E112" s="403">
        <f>SUM(E110:E111)</f>
        <v>0</v>
      </c>
      <c r="F112" s="415"/>
      <c r="G112" s="415"/>
      <c r="H112" s="415"/>
    </row>
    <row r="113" spans="1:8" ht="18.75">
      <c r="A113" s="136" t="s">
        <v>68</v>
      </c>
      <c r="B113" s="18" t="s">
        <v>184</v>
      </c>
      <c r="C113" s="396"/>
      <c r="D113" s="397"/>
      <c r="E113" s="396"/>
      <c r="F113" s="586"/>
      <c r="G113" s="586"/>
      <c r="H113" s="586"/>
    </row>
    <row r="114" spans="1:8" ht="15.75">
      <c r="A114" s="136" t="s">
        <v>70</v>
      </c>
      <c r="B114" s="18" t="s">
        <v>185</v>
      </c>
      <c r="C114" s="396"/>
      <c r="D114" s="397"/>
      <c r="E114" s="396"/>
      <c r="F114" s="443"/>
      <c r="G114" s="443"/>
      <c r="H114" s="443"/>
    </row>
    <row r="115" spans="1:8" ht="18.75">
      <c r="A115" s="40" t="s">
        <v>72</v>
      </c>
      <c r="B115" s="137" t="s">
        <v>186</v>
      </c>
      <c r="C115" s="403">
        <f>SUM(C113:C114)</f>
        <v>0</v>
      </c>
      <c r="D115" s="402">
        <f>SUM(D113:D114)</f>
        <v>0</v>
      </c>
      <c r="E115" s="403">
        <f>SUM(E113:E114)</f>
        <v>0</v>
      </c>
      <c r="F115" s="415"/>
      <c r="G115" s="415"/>
      <c r="H115" s="415"/>
    </row>
    <row r="116" spans="1:8" ht="15.75">
      <c r="A116" s="136" t="s">
        <v>74</v>
      </c>
      <c r="B116" s="18" t="s">
        <v>75</v>
      </c>
      <c r="C116" s="396"/>
      <c r="D116" s="397"/>
      <c r="E116" s="396"/>
      <c r="F116" s="443"/>
      <c r="G116" s="443"/>
      <c r="H116" s="443"/>
    </row>
    <row r="117" spans="1:8" ht="15.75">
      <c r="A117" s="136" t="s">
        <v>76</v>
      </c>
      <c r="B117" s="18" t="s">
        <v>187</v>
      </c>
      <c r="C117" s="396"/>
      <c r="D117" s="397"/>
      <c r="E117" s="396"/>
      <c r="F117" s="443"/>
      <c r="G117" s="443"/>
      <c r="H117" s="443"/>
    </row>
    <row r="118" spans="1:8" ht="18.75">
      <c r="A118" s="40" t="s">
        <v>78</v>
      </c>
      <c r="B118" s="137" t="s">
        <v>188</v>
      </c>
      <c r="C118" s="403">
        <f>SUM(C116:C117)</f>
        <v>0</v>
      </c>
      <c r="D118" s="402">
        <f>SUM(D116:D117)</f>
        <v>0</v>
      </c>
      <c r="E118" s="403">
        <f>SUM(E116:E117)</f>
        <v>0</v>
      </c>
      <c r="F118" s="415"/>
      <c r="G118" s="415"/>
      <c r="H118" s="415"/>
    </row>
    <row r="119" spans="1:8" ht="18.75">
      <c r="A119" s="149"/>
      <c r="B119" s="150" t="s">
        <v>189</v>
      </c>
      <c r="C119" s="418">
        <f>SUM(C87,C92,C99,C109,C112,C115,C118)</f>
        <v>0</v>
      </c>
      <c r="D119" s="428">
        <f>SUM(D87,D92,D99,D109,D112,D115,D118)</f>
        <v>0</v>
      </c>
      <c r="E119" s="418">
        <f>SUM(E87,E92,E99,E109,E112,E115,E118)</f>
        <v>0</v>
      </c>
      <c r="F119" s="590">
        <v>0</v>
      </c>
      <c r="G119" s="590">
        <v>0</v>
      </c>
      <c r="H119" s="590">
        <v>0</v>
      </c>
    </row>
    <row r="120" spans="1:8" ht="18.75">
      <c r="A120" s="28" t="s">
        <v>82</v>
      </c>
      <c r="B120" s="25" t="s">
        <v>83</v>
      </c>
      <c r="C120" s="419"/>
      <c r="D120" s="420"/>
      <c r="E120" s="421"/>
      <c r="F120" s="588"/>
      <c r="G120" s="588"/>
      <c r="H120" s="588"/>
    </row>
    <row r="121" spans="1:8" ht="18.75">
      <c r="A121" s="28" t="s">
        <v>86</v>
      </c>
      <c r="B121" s="25" t="s">
        <v>87</v>
      </c>
      <c r="C121" s="429"/>
      <c r="D121" s="430"/>
      <c r="E121" s="429"/>
      <c r="F121" s="588">
        <v>3829324</v>
      </c>
      <c r="G121" s="588">
        <v>3829324</v>
      </c>
      <c r="H121" s="588">
        <v>3829324</v>
      </c>
    </row>
    <row r="122" spans="1:8" ht="18.75">
      <c r="A122" s="28" t="s">
        <v>89</v>
      </c>
      <c r="B122" s="25" t="s">
        <v>90</v>
      </c>
      <c r="C122" s="429"/>
      <c r="D122" s="430"/>
      <c r="E122" s="429"/>
      <c r="F122" s="588">
        <v>129038256</v>
      </c>
      <c r="G122" s="588">
        <v>129153256</v>
      </c>
      <c r="H122" s="588">
        <v>67339158</v>
      </c>
    </row>
    <row r="123" spans="1:8" ht="18.75">
      <c r="A123" s="28" t="s">
        <v>92</v>
      </c>
      <c r="B123" s="25" t="s">
        <v>93</v>
      </c>
      <c r="C123" s="419"/>
      <c r="D123" s="420"/>
      <c r="E123" s="421"/>
      <c r="F123" s="588"/>
      <c r="G123" s="588"/>
      <c r="H123" s="588"/>
    </row>
    <row r="124" spans="1:8" ht="18.75">
      <c r="A124" s="153"/>
      <c r="B124" s="150" t="s">
        <v>190</v>
      </c>
      <c r="C124" s="418">
        <f>SUM(C119:C123)</f>
        <v>0</v>
      </c>
      <c r="D124" s="418">
        <f>SUM(D119:D123)</f>
        <v>0</v>
      </c>
      <c r="E124" s="418">
        <f>SUM(E119:E123)</f>
        <v>0</v>
      </c>
      <c r="F124" s="590">
        <f>SUM(F120:F123)</f>
        <v>132867580</v>
      </c>
      <c r="G124" s="590">
        <f t="shared" ref="G124" si="20">SUM(G120:G123)</f>
        <v>132982580</v>
      </c>
      <c r="H124" s="590">
        <f>SUM(H120:H123:H109)</f>
        <v>71170718</v>
      </c>
    </row>
    <row r="125" spans="1:8" ht="15">
      <c r="C125" s="431"/>
      <c r="D125" s="431"/>
      <c r="E125" s="431"/>
    </row>
    <row r="126" spans="1:8" ht="18.75">
      <c r="A126" s="433"/>
      <c r="B126" s="434" t="s">
        <v>403</v>
      </c>
      <c r="C126" s="435"/>
      <c r="D126" s="436"/>
      <c r="E126" s="435"/>
      <c r="F126" s="630">
        <v>21</v>
      </c>
      <c r="G126" s="630">
        <v>21</v>
      </c>
      <c r="H126" s="630">
        <v>21</v>
      </c>
    </row>
  </sheetData>
  <sheetProtection selectLockedCells="1" selectUnlockedCells="1"/>
  <mergeCells count="4">
    <mergeCell ref="A1:A4"/>
    <mergeCell ref="C1:E2"/>
    <mergeCell ref="C3:D3"/>
    <mergeCell ref="E3:E4"/>
  </mergeCells>
  <phoneticPr fontId="55" type="noConversion"/>
  <pageMargins left="0.2361111111111111" right="0.2361111111111111" top="0.74791666666666667" bottom="0.74791666666666667" header="0.31527777777777777" footer="0.51180555555555551"/>
  <pageSetup paperSize="9" scale="54" firstPageNumber="0" orientation="portrait" horizontalDpi="300" verticalDpi="300" r:id="rId1"/>
  <headerFooter alignWithMargins="0">
    <oddHeader>&amp;C&amp;"Arial CE,Normál"Hegyeshalom Nagyközségi Önkormányzat&amp;R&amp;"Arial CE,Normál"17. melléklet</oddHeader>
  </headerFooter>
  <rowBreaks count="1" manualBreakCount="1">
    <brk id="75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6"/>
  <sheetViews>
    <sheetView topLeftCell="A22" zoomScaleNormal="100" workbookViewId="0">
      <selection sqref="A1:H126"/>
    </sheetView>
  </sheetViews>
  <sheetFormatPr defaultRowHeight="12.75"/>
  <cols>
    <col min="2" max="2" width="77" customWidth="1"/>
    <col min="3" max="4" width="0" hidden="1" customWidth="1"/>
    <col min="5" max="5" width="0.140625" hidden="1" customWidth="1"/>
    <col min="6" max="8" width="25.85546875" customWidth="1"/>
  </cols>
  <sheetData>
    <row r="1" spans="1:8" ht="20.25">
      <c r="A1" s="857" t="s">
        <v>125</v>
      </c>
      <c r="B1" s="582"/>
      <c r="C1" s="858" t="s">
        <v>1</v>
      </c>
      <c r="D1" s="858"/>
      <c r="E1" s="858"/>
      <c r="F1" s="389"/>
      <c r="G1" s="389"/>
      <c r="H1" s="389"/>
    </row>
    <row r="2" spans="1:8" ht="20.25">
      <c r="A2" s="857"/>
      <c r="B2" s="390" t="s">
        <v>572</v>
      </c>
      <c r="C2" s="858"/>
      <c r="D2" s="858"/>
      <c r="E2" s="858"/>
      <c r="F2" s="334" t="s">
        <v>662</v>
      </c>
      <c r="G2" s="334" t="s">
        <v>673</v>
      </c>
      <c r="H2" s="334" t="s">
        <v>673</v>
      </c>
    </row>
    <row r="3" spans="1:8" ht="20.25">
      <c r="A3" s="857"/>
      <c r="B3" s="391"/>
      <c r="C3" s="837" t="s">
        <v>101</v>
      </c>
      <c r="D3" s="837"/>
      <c r="E3" s="837" t="s">
        <v>6</v>
      </c>
      <c r="F3" s="334" t="s">
        <v>106</v>
      </c>
      <c r="G3" s="334" t="s">
        <v>670</v>
      </c>
      <c r="H3" s="334" t="s">
        <v>671</v>
      </c>
    </row>
    <row r="4" spans="1:8" ht="20.25">
      <c r="A4" s="857"/>
      <c r="B4" s="393"/>
      <c r="C4" s="394" t="s">
        <v>104</v>
      </c>
      <c r="D4" s="676" t="s">
        <v>255</v>
      </c>
      <c r="E4" s="837"/>
      <c r="F4" s="395"/>
      <c r="G4" s="395"/>
      <c r="H4" s="395"/>
    </row>
    <row r="5" spans="1:8" ht="18.75">
      <c r="A5" s="136" t="s">
        <v>280</v>
      </c>
      <c r="B5" s="18" t="s">
        <v>281</v>
      </c>
      <c r="C5" s="396"/>
      <c r="D5" s="397"/>
      <c r="E5" s="396"/>
      <c r="F5" s="583">
        <v>3662400</v>
      </c>
      <c r="G5" s="583">
        <v>3662400</v>
      </c>
      <c r="H5" s="583">
        <v>1894200</v>
      </c>
    </row>
    <row r="6" spans="1:8" ht="18.75">
      <c r="A6" s="136" t="s">
        <v>282</v>
      </c>
      <c r="B6" s="18" t="s">
        <v>283</v>
      </c>
      <c r="C6" s="396"/>
      <c r="D6" s="397"/>
      <c r="E6" s="396"/>
      <c r="F6" s="583">
        <v>292600</v>
      </c>
      <c r="G6" s="583">
        <v>292600</v>
      </c>
      <c r="H6" s="583">
        <v>0</v>
      </c>
    </row>
    <row r="7" spans="1:8" ht="18.75">
      <c r="A7" s="136" t="s">
        <v>284</v>
      </c>
      <c r="B7" s="18" t="s">
        <v>285</v>
      </c>
      <c r="C7" s="396"/>
      <c r="D7" s="397"/>
      <c r="E7" s="396"/>
      <c r="F7" s="583"/>
      <c r="G7" s="583"/>
      <c r="H7" s="583"/>
    </row>
    <row r="8" spans="1:8" ht="18.75">
      <c r="A8" s="136" t="s">
        <v>286</v>
      </c>
      <c r="B8" s="18" t="s">
        <v>287</v>
      </c>
      <c r="C8" s="396"/>
      <c r="D8" s="397"/>
      <c r="E8" s="396"/>
      <c r="F8" s="583"/>
      <c r="G8" s="583"/>
      <c r="H8" s="583"/>
    </row>
    <row r="9" spans="1:8" ht="18.75">
      <c r="A9" s="136" t="s">
        <v>288</v>
      </c>
      <c r="B9" s="18" t="s">
        <v>289</v>
      </c>
      <c r="C9" s="396"/>
      <c r="D9" s="397"/>
      <c r="E9" s="396"/>
      <c r="F9" s="583"/>
      <c r="G9" s="583"/>
      <c r="H9" s="583"/>
    </row>
    <row r="10" spans="1:8" ht="18.75">
      <c r="A10" s="136" t="s">
        <v>290</v>
      </c>
      <c r="B10" s="18" t="s">
        <v>291</v>
      </c>
      <c r="C10" s="396"/>
      <c r="D10" s="397"/>
      <c r="E10" s="396"/>
      <c r="F10" s="583">
        <v>173913</v>
      </c>
      <c r="G10" s="583">
        <v>173913</v>
      </c>
      <c r="H10" s="583">
        <v>173913</v>
      </c>
    </row>
    <row r="11" spans="1:8" ht="18.75">
      <c r="A11" s="136" t="s">
        <v>292</v>
      </c>
      <c r="B11" s="18" t="s">
        <v>537</v>
      </c>
      <c r="C11" s="396"/>
      <c r="D11" s="397"/>
      <c r="E11" s="396"/>
      <c r="F11" s="583"/>
      <c r="G11" s="583"/>
      <c r="H11" s="583"/>
    </row>
    <row r="12" spans="1:8" ht="18.75">
      <c r="A12" s="136" t="s">
        <v>294</v>
      </c>
      <c r="B12" s="18" t="s">
        <v>295</v>
      </c>
      <c r="C12" s="396"/>
      <c r="D12" s="397"/>
      <c r="E12" s="396"/>
      <c r="F12" s="583"/>
      <c r="G12" s="583"/>
      <c r="H12" s="583"/>
    </row>
    <row r="13" spans="1:8" ht="18.75">
      <c r="A13" s="136" t="s">
        <v>296</v>
      </c>
      <c r="B13" s="18" t="s">
        <v>297</v>
      </c>
      <c r="C13" s="396"/>
      <c r="D13" s="397"/>
      <c r="E13" s="396"/>
      <c r="F13" s="583">
        <v>12000</v>
      </c>
      <c r="G13" s="583">
        <v>12000</v>
      </c>
      <c r="H13" s="583">
        <v>0</v>
      </c>
    </row>
    <row r="14" spans="1:8" ht="18.75">
      <c r="A14" s="136" t="s">
        <v>298</v>
      </c>
      <c r="B14" s="18" t="s">
        <v>299</v>
      </c>
      <c r="C14" s="396"/>
      <c r="D14" s="397"/>
      <c r="E14" s="396"/>
      <c r="F14" s="583"/>
      <c r="G14" s="583"/>
      <c r="H14" s="583"/>
    </row>
    <row r="15" spans="1:8" ht="18.75">
      <c r="A15" s="398" t="s">
        <v>300</v>
      </c>
      <c r="B15" s="70" t="s">
        <v>301</v>
      </c>
      <c r="C15" s="399">
        <f>SUM(C5:C14)</f>
        <v>0</v>
      </c>
      <c r="D15" s="400">
        <f>SUM(D5:D14)</f>
        <v>0</v>
      </c>
      <c r="E15" s="399">
        <f>SUM(E5:E14)</f>
        <v>0</v>
      </c>
      <c r="F15" s="584">
        <f>SUM(F5:F14)</f>
        <v>4140913</v>
      </c>
      <c r="G15" s="584">
        <f t="shared" ref="G15:H15" si="0">SUM(G5:G14)</f>
        <v>4140913</v>
      </c>
      <c r="H15" s="584">
        <f t="shared" si="0"/>
        <v>2068113</v>
      </c>
    </row>
    <row r="16" spans="1:8" ht="18.75">
      <c r="A16" s="136" t="s">
        <v>302</v>
      </c>
      <c r="B16" s="18" t="s">
        <v>303</v>
      </c>
      <c r="C16" s="396"/>
      <c r="D16" s="397"/>
      <c r="E16" s="396"/>
      <c r="F16" s="583"/>
      <c r="G16" s="583"/>
      <c r="H16" s="583"/>
    </row>
    <row r="17" spans="1:8" ht="18.75">
      <c r="A17" s="136" t="s">
        <v>304</v>
      </c>
      <c r="B17" s="18" t="s">
        <v>405</v>
      </c>
      <c r="C17" s="396"/>
      <c r="D17" s="397"/>
      <c r="E17" s="396"/>
      <c r="F17" s="583"/>
      <c r="G17" s="583"/>
      <c r="H17" s="583"/>
    </row>
    <row r="18" spans="1:8" ht="18.75">
      <c r="A18" s="136" t="s">
        <v>306</v>
      </c>
      <c r="B18" s="18" t="s">
        <v>307</v>
      </c>
      <c r="C18" s="396"/>
      <c r="D18" s="396"/>
      <c r="E18" s="396"/>
      <c r="F18" s="583">
        <v>80000</v>
      </c>
      <c r="G18" s="583">
        <v>80000</v>
      </c>
      <c r="H18" s="583">
        <v>0</v>
      </c>
    </row>
    <row r="19" spans="1:8" ht="18.75">
      <c r="A19" s="398" t="s">
        <v>308</v>
      </c>
      <c r="B19" s="70" t="s">
        <v>309</v>
      </c>
      <c r="C19" s="399">
        <f>SUM(C16:C18)</f>
        <v>0</v>
      </c>
      <c r="D19" s="400">
        <f>SUM(D16:D18)</f>
        <v>0</v>
      </c>
      <c r="E19" s="399">
        <f>SUM(E16:E18)</f>
        <v>0</v>
      </c>
      <c r="F19" s="584">
        <f>SUM(F16:F18)</f>
        <v>80000</v>
      </c>
      <c r="G19" s="584">
        <f t="shared" ref="G19:H19" si="1">SUM(G16:G18)</f>
        <v>80000</v>
      </c>
      <c r="H19" s="584">
        <f t="shared" si="1"/>
        <v>0</v>
      </c>
    </row>
    <row r="20" spans="1:8" ht="18.75">
      <c r="A20" s="401" t="s">
        <v>11</v>
      </c>
      <c r="B20" s="137" t="s">
        <v>310</v>
      </c>
      <c r="C20" s="402">
        <f>SUM(C15,C19)</f>
        <v>0</v>
      </c>
      <c r="D20" s="403">
        <f>SUM(D15,D19)</f>
        <v>0</v>
      </c>
      <c r="E20" s="402">
        <f>SUM(E15,E19)</f>
        <v>0</v>
      </c>
      <c r="F20" s="415">
        <f>F15+F19</f>
        <v>4220913</v>
      </c>
      <c r="G20" s="415">
        <f t="shared" ref="G20:H20" si="2">G15+G19</f>
        <v>4220913</v>
      </c>
      <c r="H20" s="415">
        <f t="shared" si="2"/>
        <v>2068113</v>
      </c>
    </row>
    <row r="21" spans="1:8" ht="18.75">
      <c r="A21" s="136" t="s">
        <v>311</v>
      </c>
      <c r="B21" s="146" t="s">
        <v>312</v>
      </c>
      <c r="C21" s="396"/>
      <c r="D21" s="397"/>
      <c r="E21" s="396"/>
      <c r="F21" s="583">
        <v>627285</v>
      </c>
      <c r="G21" s="583">
        <v>627285</v>
      </c>
      <c r="H21" s="583">
        <v>293601</v>
      </c>
    </row>
    <row r="22" spans="1:8" ht="18.75">
      <c r="A22" s="136" t="s">
        <v>313</v>
      </c>
      <c r="B22" s="146" t="s">
        <v>314</v>
      </c>
      <c r="C22" s="396"/>
      <c r="D22" s="397"/>
      <c r="E22" s="396"/>
      <c r="F22" s="585"/>
      <c r="G22" s="585"/>
      <c r="H22" s="585"/>
    </row>
    <row r="23" spans="1:8" ht="18.75">
      <c r="A23" s="136" t="s">
        <v>315</v>
      </c>
      <c r="B23" s="146" t="s">
        <v>538</v>
      </c>
      <c r="C23" s="396"/>
      <c r="D23" s="397"/>
      <c r="E23" s="396"/>
      <c r="F23" s="583"/>
      <c r="G23" s="583"/>
      <c r="H23" s="583"/>
    </row>
    <row r="24" spans="1:8" ht="18.75">
      <c r="A24" s="136" t="s">
        <v>317</v>
      </c>
      <c r="B24" s="146" t="s">
        <v>318</v>
      </c>
      <c r="C24" s="396"/>
      <c r="D24" s="397"/>
      <c r="E24" s="397"/>
      <c r="F24" s="585">
        <v>26087</v>
      </c>
      <c r="G24" s="585">
        <v>26087</v>
      </c>
      <c r="H24" s="585">
        <v>26087</v>
      </c>
    </row>
    <row r="25" spans="1:8" ht="18.75">
      <c r="A25" s="10" t="s">
        <v>15</v>
      </c>
      <c r="B25" s="404" t="s">
        <v>319</v>
      </c>
      <c r="C25" s="403">
        <f>SUM(C21:C24)</f>
        <v>0</v>
      </c>
      <c r="D25" s="402">
        <f>SUM(D21:D24)</f>
        <v>0</v>
      </c>
      <c r="E25" s="403">
        <f>SUM(E21:E24)</f>
        <v>0</v>
      </c>
      <c r="F25" s="415">
        <f>SUM(F21:F24)</f>
        <v>653372</v>
      </c>
      <c r="G25" s="415">
        <f t="shared" ref="G25:H25" si="3">SUM(G21:G24)</f>
        <v>653372</v>
      </c>
      <c r="H25" s="415">
        <f t="shared" si="3"/>
        <v>319688</v>
      </c>
    </row>
    <row r="26" spans="1:8" ht="18.75">
      <c r="A26" s="136" t="s">
        <v>320</v>
      </c>
      <c r="B26" s="146" t="s">
        <v>321</v>
      </c>
      <c r="C26" s="396"/>
      <c r="D26" s="397"/>
      <c r="E26" s="396"/>
      <c r="F26" s="583"/>
      <c r="G26" s="583"/>
      <c r="H26" s="583"/>
    </row>
    <row r="27" spans="1:8" ht="18.75">
      <c r="A27" s="136" t="s">
        <v>322</v>
      </c>
      <c r="B27" s="18" t="s">
        <v>323</v>
      </c>
      <c r="C27" s="396"/>
      <c r="D27" s="397"/>
      <c r="E27" s="396"/>
      <c r="F27" s="583">
        <v>800000</v>
      </c>
      <c r="G27" s="583">
        <v>664000</v>
      </c>
      <c r="H27" s="583">
        <v>148768</v>
      </c>
    </row>
    <row r="28" spans="1:8" ht="15.75">
      <c r="A28" s="405" t="s">
        <v>324</v>
      </c>
      <c r="B28" s="145" t="s">
        <v>539</v>
      </c>
      <c r="C28" s="397">
        <f>SUM(C26:C27)</f>
        <v>0</v>
      </c>
      <c r="D28" s="396">
        <f>SUM(D26:D27)</f>
        <v>0</v>
      </c>
      <c r="E28" s="397">
        <f>SUM(E26:E27)</f>
        <v>0</v>
      </c>
      <c r="F28" s="400"/>
      <c r="G28" s="400"/>
      <c r="H28" s="400"/>
    </row>
    <row r="29" spans="1:8" ht="18.75">
      <c r="A29" s="136" t="s">
        <v>326</v>
      </c>
      <c r="B29" s="18" t="s">
        <v>327</v>
      </c>
      <c r="C29" s="396"/>
      <c r="D29" s="397"/>
      <c r="E29" s="396"/>
      <c r="F29" s="583"/>
      <c r="G29" s="583"/>
      <c r="H29" s="583"/>
    </row>
    <row r="30" spans="1:8" ht="18.75">
      <c r="A30" s="136" t="s">
        <v>328</v>
      </c>
      <c r="B30" s="18" t="s">
        <v>580</v>
      </c>
      <c r="C30" s="396"/>
      <c r="D30" s="397"/>
      <c r="E30" s="396"/>
      <c r="F30" s="583">
        <v>50000</v>
      </c>
      <c r="G30" s="583">
        <v>50000</v>
      </c>
      <c r="H30" s="583">
        <v>1164</v>
      </c>
    </row>
    <row r="31" spans="1:8" ht="18.75">
      <c r="A31" s="136" t="s">
        <v>540</v>
      </c>
      <c r="B31" s="18" t="s">
        <v>541</v>
      </c>
      <c r="C31" s="396"/>
      <c r="D31" s="397"/>
      <c r="E31" s="396"/>
      <c r="F31" s="583"/>
      <c r="G31" s="583"/>
      <c r="H31" s="583"/>
    </row>
    <row r="32" spans="1:8" ht="18.75">
      <c r="A32" s="136" t="s">
        <v>332</v>
      </c>
      <c r="B32" s="18" t="s">
        <v>333</v>
      </c>
      <c r="C32" s="396"/>
      <c r="D32" s="397"/>
      <c r="E32" s="396"/>
      <c r="F32" s="583"/>
      <c r="G32" s="583"/>
      <c r="H32" s="583"/>
    </row>
    <row r="33" spans="1:8" ht="18.75">
      <c r="A33" s="136" t="s">
        <v>334</v>
      </c>
      <c r="B33" s="146" t="s">
        <v>335</v>
      </c>
      <c r="C33" s="396"/>
      <c r="D33" s="397"/>
      <c r="E33" s="396"/>
      <c r="F33" s="583">
        <v>100000</v>
      </c>
      <c r="G33" s="583">
        <v>100000</v>
      </c>
      <c r="H33" s="583">
        <v>100000</v>
      </c>
    </row>
    <row r="34" spans="1:8" ht="18.75">
      <c r="A34" s="136" t="s">
        <v>336</v>
      </c>
      <c r="B34" s="18" t="s">
        <v>337</v>
      </c>
      <c r="C34" s="396"/>
      <c r="D34" s="397"/>
      <c r="E34" s="396"/>
      <c r="F34" s="583"/>
      <c r="G34" s="583"/>
      <c r="H34" s="583"/>
    </row>
    <row r="35" spans="1:8" ht="15.75">
      <c r="A35" s="136" t="s">
        <v>330</v>
      </c>
      <c r="B35" s="26" t="s">
        <v>338</v>
      </c>
      <c r="C35" s="397">
        <f>SUM(C29:C34)</f>
        <v>0</v>
      </c>
      <c r="D35" s="396">
        <f>SUM(D29:D34)</f>
        <v>0</v>
      </c>
      <c r="E35" s="397">
        <f>SUM(E29:E34)</f>
        <v>0</v>
      </c>
      <c r="F35" s="400"/>
      <c r="G35" s="400"/>
      <c r="H35" s="400"/>
    </row>
    <row r="36" spans="1:8" ht="18.75">
      <c r="A36" s="407" t="s">
        <v>339</v>
      </c>
      <c r="B36" s="70" t="s">
        <v>340</v>
      </c>
      <c r="C36" s="408">
        <f>SUM(C35,C28)</f>
        <v>0</v>
      </c>
      <c r="D36" s="409">
        <f>SUM(D35,D28)</f>
        <v>0</v>
      </c>
      <c r="E36" s="408">
        <f>SUM(E35,E28)</f>
        <v>0</v>
      </c>
      <c r="F36" s="584">
        <f>SUM(F26:F35)</f>
        <v>950000</v>
      </c>
      <c r="G36" s="584">
        <f t="shared" ref="G36:H36" si="4">SUM(G26:G35)</f>
        <v>814000</v>
      </c>
      <c r="H36" s="584">
        <f t="shared" si="4"/>
        <v>249932</v>
      </c>
    </row>
    <row r="37" spans="1:8" ht="18.75">
      <c r="A37" s="136" t="s">
        <v>341</v>
      </c>
      <c r="B37" s="18" t="s">
        <v>342</v>
      </c>
      <c r="C37" s="396"/>
      <c r="D37" s="397"/>
      <c r="E37" s="396"/>
      <c r="F37" s="586"/>
      <c r="G37" s="586"/>
      <c r="H37" s="586"/>
    </row>
    <row r="38" spans="1:8" ht="18.75">
      <c r="A38" s="136" t="s">
        <v>343</v>
      </c>
      <c r="B38" s="18" t="s">
        <v>408</v>
      </c>
      <c r="C38" s="396"/>
      <c r="D38" s="397"/>
      <c r="E38" s="396"/>
      <c r="F38" s="586"/>
      <c r="G38" s="586"/>
      <c r="H38" s="586"/>
    </row>
    <row r="39" spans="1:8" ht="18.75">
      <c r="A39" s="407" t="s">
        <v>347</v>
      </c>
      <c r="B39" s="410" t="s">
        <v>348</v>
      </c>
      <c r="C39" s="400">
        <f>SUM(C37:C38)</f>
        <v>0</v>
      </c>
      <c r="D39" s="400">
        <f>SUM(D37:D38)</f>
        <v>0</v>
      </c>
      <c r="E39" s="400">
        <f>SUM(E37:E38)</f>
        <v>0</v>
      </c>
      <c r="F39" s="584">
        <f>SUM(F37:F38)</f>
        <v>0</v>
      </c>
      <c r="G39" s="584">
        <f t="shared" ref="G39:H39" si="5">SUM(G37:G38)</f>
        <v>0</v>
      </c>
      <c r="H39" s="584">
        <f t="shared" si="5"/>
        <v>0</v>
      </c>
    </row>
    <row r="40" spans="1:8" ht="18.75">
      <c r="A40" s="136" t="s">
        <v>349</v>
      </c>
      <c r="B40" s="18" t="s">
        <v>350</v>
      </c>
      <c r="C40" s="396"/>
      <c r="D40" s="397"/>
      <c r="E40" s="396"/>
      <c r="F40" s="586"/>
      <c r="G40" s="586"/>
      <c r="H40" s="586"/>
    </row>
    <row r="41" spans="1:8" ht="18.75">
      <c r="A41" s="136" t="s">
        <v>351</v>
      </c>
      <c r="B41" s="18" t="s">
        <v>352</v>
      </c>
      <c r="C41" s="396"/>
      <c r="D41" s="397"/>
      <c r="E41" s="396"/>
      <c r="F41" s="586"/>
      <c r="G41" s="586"/>
      <c r="H41" s="586"/>
    </row>
    <row r="42" spans="1:8" ht="18.75">
      <c r="A42" s="136" t="s">
        <v>353</v>
      </c>
      <c r="B42" s="18" t="s">
        <v>354</v>
      </c>
      <c r="C42" s="396"/>
      <c r="D42" s="397"/>
      <c r="E42" s="396"/>
      <c r="F42" s="586"/>
      <c r="G42" s="586"/>
      <c r="H42" s="586"/>
    </row>
    <row r="43" spans="1:8" ht="18.75">
      <c r="A43" s="136" t="s">
        <v>355</v>
      </c>
      <c r="B43" s="18" t="s">
        <v>356</v>
      </c>
      <c r="C43" s="396"/>
      <c r="D43" s="397"/>
      <c r="E43" s="396"/>
      <c r="F43" s="586"/>
      <c r="G43" s="586">
        <v>136000</v>
      </c>
      <c r="H43" s="586">
        <v>71156</v>
      </c>
    </row>
    <row r="44" spans="1:8" ht="18.75">
      <c r="A44" s="136" t="s">
        <v>357</v>
      </c>
      <c r="B44" s="18" t="s">
        <v>358</v>
      </c>
      <c r="C44" s="396"/>
      <c r="D44" s="397"/>
      <c r="E44" s="396"/>
      <c r="F44" s="586"/>
      <c r="G44" s="586"/>
      <c r="H44" s="586"/>
    </row>
    <row r="45" spans="1:8" ht="18.75">
      <c r="A45" s="136" t="s">
        <v>359</v>
      </c>
      <c r="B45" s="18" t="s">
        <v>411</v>
      </c>
      <c r="C45" s="396"/>
      <c r="D45" s="397"/>
      <c r="E45" s="396"/>
      <c r="F45" s="586"/>
      <c r="G45" s="586"/>
      <c r="H45" s="586"/>
    </row>
    <row r="46" spans="1:8" ht="18.75">
      <c r="A46" s="136" t="s">
        <v>361</v>
      </c>
      <c r="B46" s="18" t="s">
        <v>412</v>
      </c>
      <c r="C46" s="396"/>
      <c r="D46" s="397"/>
      <c r="E46" s="396"/>
      <c r="F46" s="586"/>
      <c r="G46" s="586"/>
      <c r="H46" s="586"/>
    </row>
    <row r="47" spans="1:8" ht="18.75">
      <c r="A47" s="407" t="s">
        <v>363</v>
      </c>
      <c r="B47" s="410" t="s">
        <v>364</v>
      </c>
      <c r="C47" s="399">
        <f>SUM(C40:C46)</f>
        <v>0</v>
      </c>
      <c r="D47" s="400">
        <f>SUM(D40:D46)</f>
        <v>0</v>
      </c>
      <c r="E47" s="399">
        <f>SUM(E40:E46)</f>
        <v>0</v>
      </c>
      <c r="F47" s="584">
        <f>SUM(F40:F46)</f>
        <v>0</v>
      </c>
      <c r="G47" s="584">
        <f t="shared" ref="G47:H47" si="6">SUM(G40:G46)</f>
        <v>136000</v>
      </c>
      <c r="H47" s="584">
        <f t="shared" si="6"/>
        <v>71156</v>
      </c>
    </row>
    <row r="48" spans="1:8" ht="18.75">
      <c r="A48" s="136" t="s">
        <v>365</v>
      </c>
      <c r="B48" s="18" t="s">
        <v>366</v>
      </c>
      <c r="C48" s="396"/>
      <c r="D48" s="397"/>
      <c r="E48" s="396"/>
      <c r="F48" s="586">
        <v>20000</v>
      </c>
      <c r="G48" s="586">
        <v>20000</v>
      </c>
      <c r="H48" s="586">
        <v>0</v>
      </c>
    </row>
    <row r="49" spans="1:8" ht="18.75">
      <c r="A49" s="136" t="s">
        <v>367</v>
      </c>
      <c r="B49" s="18" t="s">
        <v>368</v>
      </c>
      <c r="C49" s="396"/>
      <c r="D49" s="397"/>
      <c r="E49" s="396"/>
      <c r="F49" s="586"/>
      <c r="G49" s="586"/>
      <c r="H49" s="586"/>
    </row>
    <row r="50" spans="1:8" ht="18.75">
      <c r="A50" s="136" t="s">
        <v>369</v>
      </c>
      <c r="B50" s="18" t="s">
        <v>370</v>
      </c>
      <c r="C50" s="396"/>
      <c r="D50" s="397"/>
      <c r="E50" s="396"/>
      <c r="F50" s="586"/>
      <c r="G50" s="586"/>
      <c r="H50" s="586"/>
    </row>
    <row r="51" spans="1:8" ht="18.75">
      <c r="A51" s="407" t="s">
        <v>371</v>
      </c>
      <c r="B51" s="410" t="s">
        <v>372</v>
      </c>
      <c r="C51" s="399">
        <f>SUM(C48:C50)</f>
        <v>0</v>
      </c>
      <c r="D51" s="400">
        <f>SUM(D48:D50)</f>
        <v>0</v>
      </c>
      <c r="E51" s="399">
        <f>SUM(E48:E50)</f>
        <v>0</v>
      </c>
      <c r="F51" s="584">
        <f>SUM(F48:F50)</f>
        <v>20000</v>
      </c>
      <c r="G51" s="584">
        <f t="shared" ref="G51:H51" si="7">SUM(G48:G50)</f>
        <v>20000</v>
      </c>
      <c r="H51" s="584">
        <f t="shared" si="7"/>
        <v>0</v>
      </c>
    </row>
    <row r="52" spans="1:8" ht="18.75">
      <c r="A52" s="136" t="s">
        <v>373</v>
      </c>
      <c r="B52" s="18" t="s">
        <v>374</v>
      </c>
      <c r="C52" s="396"/>
      <c r="D52" s="397"/>
      <c r="E52" s="396"/>
      <c r="F52" s="586">
        <v>132000</v>
      </c>
      <c r="G52" s="586">
        <v>130544</v>
      </c>
      <c r="H52" s="586">
        <v>23797</v>
      </c>
    </row>
    <row r="53" spans="1:8" ht="18.75">
      <c r="A53" s="136" t="s">
        <v>375</v>
      </c>
      <c r="B53" s="18" t="s">
        <v>376</v>
      </c>
      <c r="C53" s="396"/>
      <c r="D53" s="397"/>
      <c r="E53" s="396"/>
      <c r="F53" s="586"/>
      <c r="G53" s="586"/>
      <c r="H53" s="586"/>
    </row>
    <row r="54" spans="1:8" ht="18.75">
      <c r="A54" s="136" t="s">
        <v>377</v>
      </c>
      <c r="B54" s="18" t="s">
        <v>378</v>
      </c>
      <c r="C54" s="396"/>
      <c r="D54" s="397"/>
      <c r="E54" s="396"/>
      <c r="F54" s="586"/>
      <c r="G54" s="586"/>
      <c r="H54" s="586"/>
    </row>
    <row r="55" spans="1:8" ht="18.75">
      <c r="A55" s="136" t="s">
        <v>379</v>
      </c>
      <c r="B55" s="146" t="s">
        <v>380</v>
      </c>
      <c r="C55" s="396"/>
      <c r="D55" s="397"/>
      <c r="E55" s="396"/>
      <c r="F55" s="586"/>
      <c r="G55" s="586"/>
      <c r="H55" s="586"/>
    </row>
    <row r="56" spans="1:8" ht="18.75">
      <c r="A56" s="136" t="s">
        <v>381</v>
      </c>
      <c r="B56" s="18" t="s">
        <v>382</v>
      </c>
      <c r="C56" s="396"/>
      <c r="D56" s="397"/>
      <c r="E56" s="396"/>
      <c r="F56" s="587"/>
      <c r="G56" s="587">
        <v>1456</v>
      </c>
      <c r="H56" s="587"/>
    </row>
    <row r="57" spans="1:8" ht="18.75">
      <c r="A57" s="411" t="s">
        <v>383</v>
      </c>
      <c r="B57" s="412" t="s">
        <v>384</v>
      </c>
      <c r="C57" s="413">
        <f>SUM(C52:C56)</f>
        <v>0</v>
      </c>
      <c r="D57" s="414">
        <f>SUM(D52:D56)</f>
        <v>0</v>
      </c>
      <c r="E57" s="414">
        <f>SUM(E52:E56)</f>
        <v>0</v>
      </c>
      <c r="F57" s="588">
        <f>SUM(F52:F56)</f>
        <v>132000</v>
      </c>
      <c r="G57" s="588">
        <f t="shared" ref="G57:H57" si="8">SUM(G52:G56)</f>
        <v>132000</v>
      </c>
      <c r="H57" s="588">
        <f t="shared" si="8"/>
        <v>23797</v>
      </c>
    </row>
    <row r="58" spans="1:8" ht="18.75">
      <c r="A58" s="40" t="s">
        <v>19</v>
      </c>
      <c r="B58" s="137" t="s">
        <v>385</v>
      </c>
      <c r="C58" s="402">
        <f>SUM(C36,C39,C47,C51,C57)</f>
        <v>0</v>
      </c>
      <c r="D58" s="403">
        <f>SUM(D36,D39,D47,D51,D57)</f>
        <v>0</v>
      </c>
      <c r="E58" s="402">
        <f>SUM(E36,E39,E47,E51,E57)</f>
        <v>0</v>
      </c>
      <c r="F58" s="415">
        <f>F36+F39+F47+F51+F57</f>
        <v>1102000</v>
      </c>
      <c r="G58" s="415">
        <f t="shared" ref="G58:H58" si="9">G36+G39+G47+G51+G57</f>
        <v>1102000</v>
      </c>
      <c r="H58" s="415">
        <f t="shared" si="9"/>
        <v>344885</v>
      </c>
    </row>
    <row r="59" spans="1:8" ht="18.75">
      <c r="A59" s="416" t="s">
        <v>23</v>
      </c>
      <c r="B59" s="137" t="s">
        <v>386</v>
      </c>
      <c r="C59" s="402"/>
      <c r="D59" s="402"/>
      <c r="E59" s="402"/>
      <c r="F59" s="415"/>
      <c r="G59" s="415"/>
      <c r="H59" s="415"/>
    </row>
    <row r="60" spans="1:8" ht="18.75">
      <c r="A60" s="78" t="s">
        <v>27</v>
      </c>
      <c r="B60" s="160" t="s">
        <v>28</v>
      </c>
      <c r="C60" s="375"/>
      <c r="D60" s="375"/>
      <c r="E60" s="375"/>
      <c r="F60" s="586"/>
      <c r="G60" s="586"/>
      <c r="H60" s="586"/>
    </row>
    <row r="61" spans="1:8" ht="18.75">
      <c r="A61" s="78" t="s">
        <v>31</v>
      </c>
      <c r="B61" s="160" t="s">
        <v>387</v>
      </c>
      <c r="C61" s="375"/>
      <c r="D61" s="375"/>
      <c r="E61" s="375"/>
      <c r="F61" s="586"/>
      <c r="G61" s="586"/>
      <c r="H61" s="586"/>
    </row>
    <row r="62" spans="1:8" ht="18.75">
      <c r="A62" s="78" t="s">
        <v>35</v>
      </c>
      <c r="B62" s="160" t="s">
        <v>36</v>
      </c>
      <c r="C62" s="375"/>
      <c r="D62" s="375"/>
      <c r="E62" s="375"/>
      <c r="F62" s="586"/>
      <c r="G62" s="586"/>
      <c r="H62" s="586"/>
    </row>
    <row r="63" spans="1:8" ht="18.75">
      <c r="A63" s="78" t="s">
        <v>66</v>
      </c>
      <c r="B63" s="160" t="s">
        <v>388</v>
      </c>
      <c r="C63" s="375"/>
      <c r="D63" s="375"/>
      <c r="E63" s="375"/>
      <c r="F63" s="586"/>
      <c r="G63" s="586"/>
      <c r="H63" s="586"/>
    </row>
    <row r="64" spans="1:8" ht="18.75">
      <c r="A64" s="40" t="s">
        <v>39</v>
      </c>
      <c r="B64" s="137" t="s">
        <v>249</v>
      </c>
      <c r="C64" s="402">
        <f>SUM(C60:C63)</f>
        <v>0</v>
      </c>
      <c r="D64" s="402">
        <f>SUM(D60:D63)</f>
        <v>0</v>
      </c>
      <c r="E64" s="402">
        <f>SUM(E60:E63)</f>
        <v>0</v>
      </c>
      <c r="F64" s="415">
        <f>SUM(F60:F63)</f>
        <v>0</v>
      </c>
      <c r="G64" s="415">
        <f t="shared" ref="G64:H64" si="10">SUM(G60:G63)</f>
        <v>0</v>
      </c>
      <c r="H64" s="415">
        <f t="shared" si="10"/>
        <v>0</v>
      </c>
    </row>
    <row r="65" spans="1:8" ht="18.75">
      <c r="A65" s="40" t="s">
        <v>43</v>
      </c>
      <c r="B65" s="137" t="s">
        <v>389</v>
      </c>
      <c r="C65" s="402"/>
      <c r="D65" s="402"/>
      <c r="E65" s="402"/>
      <c r="F65" s="415"/>
      <c r="G65" s="415"/>
      <c r="H65" s="415"/>
    </row>
    <row r="66" spans="1:8" ht="18.75">
      <c r="A66" s="40" t="s">
        <v>47</v>
      </c>
      <c r="B66" s="137" t="s">
        <v>390</v>
      </c>
      <c r="C66" s="402"/>
      <c r="D66" s="402"/>
      <c r="E66" s="402"/>
      <c r="F66" s="415"/>
      <c r="G66" s="415"/>
      <c r="H66" s="415"/>
    </row>
    <row r="67" spans="1:8" ht="15">
      <c r="A67" s="28" t="s">
        <v>51</v>
      </c>
      <c r="B67" s="160" t="s">
        <v>52</v>
      </c>
      <c r="C67" s="397"/>
      <c r="D67" s="397"/>
      <c r="E67" s="397"/>
      <c r="F67" s="589"/>
      <c r="G67" s="589"/>
      <c r="H67" s="589"/>
    </row>
    <row r="68" spans="1:8" ht="15">
      <c r="A68" s="28" t="s">
        <v>54</v>
      </c>
      <c r="B68" s="160" t="s">
        <v>55</v>
      </c>
      <c r="C68" s="397"/>
      <c r="D68" s="397"/>
      <c r="E68" s="397"/>
      <c r="F68" s="589"/>
      <c r="G68" s="589"/>
      <c r="H68" s="589"/>
    </row>
    <row r="69" spans="1:8" ht="15">
      <c r="A69" s="28" t="s">
        <v>58</v>
      </c>
      <c r="B69" s="160" t="s">
        <v>59</v>
      </c>
      <c r="C69" s="397"/>
      <c r="D69" s="397"/>
      <c r="E69" s="397"/>
      <c r="F69" s="589"/>
      <c r="G69" s="589"/>
      <c r="H69" s="589"/>
    </row>
    <row r="70" spans="1:8" ht="18.75">
      <c r="A70" s="40" t="s">
        <v>62</v>
      </c>
      <c r="B70" s="137" t="s">
        <v>391</v>
      </c>
      <c r="C70" s="402">
        <f>SUM(C67:C69)</f>
        <v>0</v>
      </c>
      <c r="D70" s="402">
        <f>SUM(D67:D69)</f>
        <v>0</v>
      </c>
      <c r="E70" s="402">
        <f>SUM(E67:E69)</f>
        <v>0</v>
      </c>
      <c r="F70" s="415">
        <f>SUM(F67:F69)</f>
        <v>0</v>
      </c>
      <c r="G70" s="415">
        <f t="shared" ref="G70:H70" si="11">SUM(G67:G69)</f>
        <v>0</v>
      </c>
      <c r="H70" s="415">
        <f t="shared" si="11"/>
        <v>0</v>
      </c>
    </row>
    <row r="71" spans="1:8" ht="18.75">
      <c r="A71" s="417"/>
      <c r="B71" s="150" t="s">
        <v>392</v>
      </c>
      <c r="C71" s="418">
        <f>SUM(C20,C25,C58,C59,C64,C65,C66,C70)</f>
        <v>0</v>
      </c>
      <c r="D71" s="418">
        <f>SUM(D20,D25,D58,D59,D64,D65,D66,D70)</f>
        <v>0</v>
      </c>
      <c r="E71" s="418">
        <f>SUM(E20,E25,E58,E59,E64,E65,E66,E70)</f>
        <v>0</v>
      </c>
      <c r="F71" s="590">
        <f>F20+F25+F58+F59+F64+F65+F66+F70</f>
        <v>5976285</v>
      </c>
      <c r="G71" s="590">
        <f t="shared" ref="G71:H71" si="12">G20+G25+G58+G59+G64+G65+G66+G70</f>
        <v>5976285</v>
      </c>
      <c r="H71" s="590">
        <f t="shared" si="12"/>
        <v>2732686</v>
      </c>
    </row>
    <row r="72" spans="1:8" ht="18.75">
      <c r="A72" s="28" t="s">
        <v>84</v>
      </c>
      <c r="B72" s="169" t="s">
        <v>85</v>
      </c>
      <c r="C72" s="419"/>
      <c r="D72" s="420"/>
      <c r="E72" s="421"/>
      <c r="F72" s="588"/>
      <c r="G72" s="588"/>
      <c r="H72" s="588"/>
    </row>
    <row r="73" spans="1:8" ht="18.75">
      <c r="A73" s="28"/>
      <c r="B73" s="169"/>
      <c r="C73" s="419"/>
      <c r="D73" s="419"/>
      <c r="E73" s="419"/>
      <c r="F73" s="591"/>
      <c r="G73" s="591"/>
      <c r="H73" s="591"/>
    </row>
    <row r="74" spans="1:8" ht="18.75">
      <c r="A74" s="28" t="s">
        <v>94</v>
      </c>
      <c r="B74" s="169" t="s">
        <v>95</v>
      </c>
      <c r="C74" s="419"/>
      <c r="D74" s="420"/>
      <c r="E74" s="421"/>
      <c r="F74" s="588"/>
      <c r="G74" s="588"/>
      <c r="H74" s="588"/>
    </row>
    <row r="75" spans="1:8" ht="18.75">
      <c r="A75" s="422"/>
      <c r="B75" s="423" t="s">
        <v>393</v>
      </c>
      <c r="C75" s="424">
        <f>SUM(C71:C74)</f>
        <v>0</v>
      </c>
      <c r="D75" s="424">
        <f>SUM(D71:D74)</f>
        <v>0</v>
      </c>
      <c r="E75" s="424">
        <f>SUM(E71:E74)</f>
        <v>0</v>
      </c>
      <c r="F75" s="592">
        <f>SUM(F71:F74)</f>
        <v>5976285</v>
      </c>
      <c r="G75" s="592">
        <f t="shared" ref="G75:H75" si="13">SUM(G71:G74)</f>
        <v>5976285</v>
      </c>
      <c r="H75" s="592">
        <f t="shared" si="13"/>
        <v>2732686</v>
      </c>
    </row>
    <row r="76" spans="1:8" ht="18.75">
      <c r="A76" s="425"/>
      <c r="B76" s="426"/>
      <c r="C76" s="378"/>
      <c r="D76" s="378"/>
      <c r="E76" s="378"/>
      <c r="F76" s="593"/>
      <c r="G76" s="593"/>
      <c r="H76" s="593"/>
    </row>
    <row r="77" spans="1:8" ht="18.75">
      <c r="A77" s="127" t="s">
        <v>133</v>
      </c>
      <c r="B77" s="6" t="s">
        <v>134</v>
      </c>
      <c r="C77" s="396"/>
      <c r="D77" s="397"/>
      <c r="E77" s="396"/>
      <c r="F77" s="586"/>
      <c r="G77" s="586"/>
      <c r="H77" s="586"/>
    </row>
    <row r="78" spans="1:8" ht="18.75">
      <c r="A78" s="127" t="s">
        <v>135</v>
      </c>
      <c r="B78" s="18" t="s">
        <v>136</v>
      </c>
      <c r="C78" s="396"/>
      <c r="D78" s="397"/>
      <c r="E78" s="396"/>
      <c r="F78" s="586"/>
      <c r="G78" s="586"/>
      <c r="H78" s="586"/>
    </row>
    <row r="79" spans="1:8" ht="18.75">
      <c r="A79" s="127" t="s">
        <v>137</v>
      </c>
      <c r="B79" s="18" t="s">
        <v>138</v>
      </c>
      <c r="C79" s="396"/>
      <c r="D79" s="397"/>
      <c r="E79" s="396"/>
      <c r="F79" s="586"/>
      <c r="G79" s="586"/>
      <c r="H79" s="586"/>
    </row>
    <row r="80" spans="1:8" ht="18.75">
      <c r="A80" s="127" t="s">
        <v>139</v>
      </c>
      <c r="B80" s="18" t="s">
        <v>140</v>
      </c>
      <c r="C80" s="396"/>
      <c r="D80" s="397"/>
      <c r="E80" s="396"/>
      <c r="F80" s="586"/>
      <c r="G80" s="586"/>
      <c r="H80" s="586"/>
    </row>
    <row r="81" spans="1:8" ht="18.75">
      <c r="A81" s="127" t="s">
        <v>141</v>
      </c>
      <c r="B81" s="18" t="s">
        <v>142</v>
      </c>
      <c r="C81" s="396"/>
      <c r="D81" s="397"/>
      <c r="E81" s="396"/>
      <c r="F81" s="586"/>
      <c r="G81" s="586"/>
      <c r="H81" s="586"/>
    </row>
    <row r="82" spans="1:8" ht="18.75">
      <c r="A82" s="127" t="s">
        <v>143</v>
      </c>
      <c r="B82" s="18" t="s">
        <v>144</v>
      </c>
      <c r="C82" s="396"/>
      <c r="D82" s="397"/>
      <c r="E82" s="396"/>
      <c r="F82" s="586"/>
      <c r="G82" s="586"/>
      <c r="H82" s="586"/>
    </row>
    <row r="83" spans="1:8" ht="18.75">
      <c r="A83" s="65" t="s">
        <v>9</v>
      </c>
      <c r="B83" s="70" t="s">
        <v>10</v>
      </c>
      <c r="C83" s="399">
        <f>SUM(C77:C82)</f>
        <v>0</v>
      </c>
      <c r="D83" s="400">
        <f>SUM(D77:D82)</f>
        <v>0</v>
      </c>
      <c r="E83" s="399">
        <f>SUM(E77:E82)</f>
        <v>0</v>
      </c>
      <c r="F83" s="584">
        <f>SUM(F77:F82)</f>
        <v>0</v>
      </c>
      <c r="G83" s="584">
        <f t="shared" ref="G83:H83" si="14">SUM(G77:G82)</f>
        <v>0</v>
      </c>
      <c r="H83" s="584">
        <f t="shared" si="14"/>
        <v>0</v>
      </c>
    </row>
    <row r="84" spans="1:8" ht="15.75">
      <c r="A84" s="136"/>
      <c r="B84" s="18"/>
      <c r="C84" s="396"/>
      <c r="D84" s="397"/>
      <c r="E84" s="396"/>
      <c r="F84" s="443"/>
      <c r="G84" s="443"/>
      <c r="H84" s="443"/>
    </row>
    <row r="85" spans="1:8" ht="15.75">
      <c r="A85" s="136"/>
      <c r="B85" s="18"/>
      <c r="C85" s="396"/>
      <c r="D85" s="396"/>
      <c r="E85" s="396"/>
      <c r="F85" s="443"/>
      <c r="G85" s="443"/>
      <c r="H85" s="443"/>
    </row>
    <row r="86" spans="1:8" ht="15.75">
      <c r="A86" s="65" t="s">
        <v>13</v>
      </c>
      <c r="B86" s="70" t="s">
        <v>147</v>
      </c>
      <c r="C86" s="409">
        <f>SUM(C84:C85)</f>
        <v>0</v>
      </c>
      <c r="D86" s="408">
        <f>SUM(D84:D85)</f>
        <v>0</v>
      </c>
      <c r="E86" s="409">
        <f>SUM(E84:E85)</f>
        <v>0</v>
      </c>
      <c r="F86" s="408">
        <f>SUM(F84:F85)</f>
        <v>0</v>
      </c>
      <c r="G86" s="408">
        <f t="shared" ref="G86:H86" si="15">SUM(G84:G85)</f>
        <v>0</v>
      </c>
      <c r="H86" s="408">
        <f t="shared" si="15"/>
        <v>0</v>
      </c>
    </row>
    <row r="87" spans="1:8" ht="18.75">
      <c r="A87" s="40" t="s">
        <v>17</v>
      </c>
      <c r="B87" s="137" t="s">
        <v>148</v>
      </c>
      <c r="C87" s="402">
        <f>SUM(C86,C83)</f>
        <v>0</v>
      </c>
      <c r="D87" s="402">
        <f>SUM(D86,D83)</f>
        <v>0</v>
      </c>
      <c r="E87" s="402">
        <f>SUM(E86,E83)</f>
        <v>0</v>
      </c>
      <c r="F87" s="415">
        <f>SUM(F83,F86)</f>
        <v>0</v>
      </c>
      <c r="G87" s="415">
        <f t="shared" ref="G87:H87" si="16">SUM(G83,G86)</f>
        <v>0</v>
      </c>
      <c r="H87" s="415">
        <f t="shared" si="16"/>
        <v>0</v>
      </c>
    </row>
    <row r="88" spans="1:8" ht="15.75">
      <c r="A88" s="65" t="s">
        <v>21</v>
      </c>
      <c r="B88" s="70" t="s">
        <v>150</v>
      </c>
      <c r="C88" s="408"/>
      <c r="D88" s="408"/>
      <c r="E88" s="408"/>
      <c r="F88" s="408"/>
      <c r="G88" s="408"/>
      <c r="H88" s="408"/>
    </row>
    <row r="89" spans="1:8" ht="18.75">
      <c r="A89" s="136"/>
      <c r="B89" s="18"/>
      <c r="C89" s="396"/>
      <c r="D89" s="397"/>
      <c r="E89" s="396"/>
      <c r="F89" s="586"/>
      <c r="G89" s="586"/>
      <c r="H89" s="586"/>
    </row>
    <row r="90" spans="1:8" ht="15.75">
      <c r="A90" s="136"/>
      <c r="B90" s="18"/>
      <c r="C90" s="396"/>
      <c r="D90" s="396"/>
      <c r="E90" s="396"/>
      <c r="F90" s="443"/>
      <c r="G90" s="443"/>
      <c r="H90" s="443"/>
    </row>
    <row r="91" spans="1:8" ht="15.75">
      <c r="A91" s="65" t="s">
        <v>25</v>
      </c>
      <c r="B91" s="70" t="s">
        <v>152</v>
      </c>
      <c r="C91" s="409">
        <f>SUM(C89:C90)</f>
        <v>0</v>
      </c>
      <c r="D91" s="408">
        <f>SUM(D89:D90)</f>
        <v>0</v>
      </c>
      <c r="E91" s="408">
        <f>SUM(E89:E90)</f>
        <v>0</v>
      </c>
      <c r="F91" s="408">
        <f>SUM(F89:F90)</f>
        <v>0</v>
      </c>
      <c r="G91" s="408">
        <f t="shared" ref="G91:H91" si="17">SUM(G89:G90)</f>
        <v>0</v>
      </c>
      <c r="H91" s="408">
        <f t="shared" si="17"/>
        <v>0</v>
      </c>
    </row>
    <row r="92" spans="1:8" ht="18.75">
      <c r="A92" s="40" t="s">
        <v>29</v>
      </c>
      <c r="B92" s="137" t="s">
        <v>153</v>
      </c>
      <c r="C92" s="402">
        <f>SUM(C88,C91)</f>
        <v>0</v>
      </c>
      <c r="D92" s="403">
        <f>SUM(D88,D91)</f>
        <v>0</v>
      </c>
      <c r="E92" s="402">
        <f>SUM(E88,E91)</f>
        <v>0</v>
      </c>
      <c r="F92" s="415">
        <f>SUM(F88,F91)</f>
        <v>0</v>
      </c>
      <c r="G92" s="415">
        <f t="shared" ref="G92:H92" si="18">SUM(G88,G91)</f>
        <v>0</v>
      </c>
      <c r="H92" s="415">
        <f t="shared" si="18"/>
        <v>0</v>
      </c>
    </row>
    <row r="93" spans="1:8" ht="15.75">
      <c r="A93" s="136" t="s">
        <v>33</v>
      </c>
      <c r="B93" s="677" t="s">
        <v>397</v>
      </c>
      <c r="C93" s="396"/>
      <c r="D93" s="396"/>
      <c r="E93" s="396"/>
      <c r="F93" s="443"/>
      <c r="G93" s="443"/>
      <c r="H93" s="443"/>
    </row>
    <row r="94" spans="1:8" ht="18.75">
      <c r="A94" s="136" t="s">
        <v>37</v>
      </c>
      <c r="B94" s="145" t="s">
        <v>398</v>
      </c>
      <c r="C94" s="396"/>
      <c r="D94" s="397"/>
      <c r="E94" s="396"/>
      <c r="F94" s="586"/>
      <c r="G94" s="586"/>
      <c r="H94" s="586"/>
    </row>
    <row r="95" spans="1:8" ht="18.75">
      <c r="A95" s="136" t="s">
        <v>41</v>
      </c>
      <c r="B95" s="26" t="s">
        <v>399</v>
      </c>
      <c r="C95" s="396"/>
      <c r="D95" s="397"/>
      <c r="E95" s="396"/>
      <c r="F95" s="586"/>
      <c r="G95" s="586"/>
      <c r="H95" s="586"/>
    </row>
    <row r="96" spans="1:8" ht="18.75">
      <c r="A96" s="136" t="s">
        <v>45</v>
      </c>
      <c r="B96" s="26" t="s">
        <v>46</v>
      </c>
      <c r="C96" s="396"/>
      <c r="D96" s="397"/>
      <c r="E96" s="396"/>
      <c r="F96" s="586"/>
      <c r="G96" s="586"/>
      <c r="H96" s="586"/>
    </row>
    <row r="97" spans="1:8" ht="18.75">
      <c r="A97" s="136" t="s">
        <v>49</v>
      </c>
      <c r="B97" s="26" t="s">
        <v>569</v>
      </c>
      <c r="C97" s="396"/>
      <c r="D97" s="397"/>
      <c r="E97" s="396"/>
      <c r="F97" s="586"/>
      <c r="G97" s="586"/>
      <c r="H97" s="586"/>
    </row>
    <row r="98" spans="1:8" ht="18.75">
      <c r="A98" s="136"/>
      <c r="B98" s="146" t="s">
        <v>53</v>
      </c>
      <c r="C98" s="396"/>
      <c r="D98" s="397"/>
      <c r="E98" s="396"/>
      <c r="F98" s="586"/>
      <c r="G98" s="586"/>
      <c r="H98" s="586"/>
    </row>
    <row r="99" spans="1:8" ht="18.75">
      <c r="A99" s="40" t="s">
        <v>56</v>
      </c>
      <c r="B99" s="137" t="s">
        <v>159</v>
      </c>
      <c r="C99" s="403">
        <f>SUM(C94:C98)</f>
        <v>0</v>
      </c>
      <c r="D99" s="402">
        <f>SUM(D94:D98)</f>
        <v>0</v>
      </c>
      <c r="E99" s="403">
        <f>SUM(E94:E98)</f>
        <v>0</v>
      </c>
      <c r="F99" s="415">
        <f>SUM(F94:F98)</f>
        <v>0</v>
      </c>
      <c r="G99" s="415">
        <f t="shared" ref="G99:H99" si="19">SUM(G94:G98)</f>
        <v>0</v>
      </c>
      <c r="H99" s="415">
        <f t="shared" si="19"/>
        <v>0</v>
      </c>
    </row>
    <row r="100" spans="1:8" ht="18.75">
      <c r="A100" s="136" t="s">
        <v>160</v>
      </c>
      <c r="B100" s="146" t="s">
        <v>416</v>
      </c>
      <c r="C100" s="396"/>
      <c r="D100" s="397"/>
      <c r="E100" s="396"/>
      <c r="F100" s="594"/>
      <c r="G100" s="594"/>
      <c r="H100" s="594"/>
    </row>
    <row r="101" spans="1:8" ht="18.75">
      <c r="A101" s="136" t="s">
        <v>161</v>
      </c>
      <c r="B101" s="146" t="s">
        <v>417</v>
      </c>
      <c r="C101" s="396"/>
      <c r="D101" s="397"/>
      <c r="E101" s="396"/>
      <c r="F101" s="594"/>
      <c r="G101" s="594"/>
      <c r="H101" s="594"/>
    </row>
    <row r="102" spans="1:8" ht="18.75">
      <c r="A102" s="136" t="s">
        <v>163</v>
      </c>
      <c r="B102" s="146" t="s">
        <v>418</v>
      </c>
      <c r="C102" s="396"/>
      <c r="D102" s="397"/>
      <c r="E102" s="396"/>
      <c r="F102" s="594"/>
      <c r="G102" s="594"/>
      <c r="H102" s="594"/>
    </row>
    <row r="103" spans="1:8" ht="18.75">
      <c r="A103" s="136"/>
      <c r="B103" s="146" t="s">
        <v>419</v>
      </c>
      <c r="C103" s="396"/>
      <c r="D103" s="397"/>
      <c r="E103" s="396"/>
      <c r="F103" s="594"/>
      <c r="G103" s="594"/>
      <c r="H103" s="594"/>
    </row>
    <row r="104" spans="1:8" ht="18.75">
      <c r="A104" s="136" t="s">
        <v>167</v>
      </c>
      <c r="B104" s="146" t="s">
        <v>420</v>
      </c>
      <c r="C104" s="396"/>
      <c r="D104" s="397"/>
      <c r="E104" s="396"/>
      <c r="F104" s="594"/>
      <c r="G104" s="594"/>
      <c r="H104" s="594"/>
    </row>
    <row r="105" spans="1:8" ht="18.75">
      <c r="A105" s="136" t="s">
        <v>167</v>
      </c>
      <c r="B105" s="146" t="s">
        <v>421</v>
      </c>
      <c r="C105" s="396"/>
      <c r="D105" s="397"/>
      <c r="E105" s="396"/>
      <c r="F105" s="594"/>
      <c r="G105" s="594"/>
      <c r="H105" s="594"/>
    </row>
    <row r="106" spans="1:8" ht="18.75">
      <c r="A106" s="136" t="s">
        <v>169</v>
      </c>
      <c r="B106" s="146" t="s">
        <v>170</v>
      </c>
      <c r="C106" s="396"/>
      <c r="D106" s="397"/>
      <c r="E106" s="396"/>
      <c r="F106" s="594"/>
      <c r="G106" s="594"/>
      <c r="H106" s="594"/>
    </row>
    <row r="107" spans="1:8" ht="18.75">
      <c r="A107" s="136" t="s">
        <v>171</v>
      </c>
      <c r="B107" s="146" t="s">
        <v>172</v>
      </c>
      <c r="C107" s="396"/>
      <c r="D107" s="397"/>
      <c r="E107" s="396"/>
      <c r="F107" s="594"/>
      <c r="G107" s="594"/>
      <c r="H107" s="594"/>
    </row>
    <row r="108" spans="1:8" ht="18.75">
      <c r="A108" s="136" t="s">
        <v>173</v>
      </c>
      <c r="B108" s="146" t="s">
        <v>573</v>
      </c>
      <c r="C108" s="396"/>
      <c r="D108" s="397"/>
      <c r="E108" s="396"/>
      <c r="F108" s="594">
        <v>40000</v>
      </c>
      <c r="G108" s="594">
        <v>40000</v>
      </c>
      <c r="H108" s="594">
        <v>1210</v>
      </c>
    </row>
    <row r="109" spans="1:8" ht="18.75">
      <c r="A109" s="40" t="s">
        <v>60</v>
      </c>
      <c r="B109" s="137" t="s">
        <v>177</v>
      </c>
      <c r="C109" s="403">
        <f>SUM(C100:C108)</f>
        <v>0</v>
      </c>
      <c r="D109" s="402">
        <f>SUM(D100:D108)</f>
        <v>0</v>
      </c>
      <c r="E109" s="403">
        <f>SUM(E100:E108)</f>
        <v>0</v>
      </c>
      <c r="F109" s="415">
        <f>SUM(F100:F108)</f>
        <v>40000</v>
      </c>
      <c r="G109" s="415">
        <f t="shared" ref="G109:H109" si="20">SUM(G100:G108)</f>
        <v>40000</v>
      </c>
      <c r="H109" s="415">
        <f t="shared" si="20"/>
        <v>1210</v>
      </c>
    </row>
    <row r="110" spans="1:8" ht="15.75">
      <c r="A110" s="136" t="s">
        <v>178</v>
      </c>
      <c r="B110" s="18" t="s">
        <v>179</v>
      </c>
      <c r="C110" s="397"/>
      <c r="D110" s="397"/>
      <c r="E110" s="396"/>
      <c r="F110" s="443"/>
      <c r="G110" s="443"/>
      <c r="H110" s="443"/>
    </row>
    <row r="111" spans="1:8" ht="15.75">
      <c r="A111" s="136" t="s">
        <v>180</v>
      </c>
      <c r="B111" s="18" t="s">
        <v>181</v>
      </c>
      <c r="C111" s="397"/>
      <c r="D111" s="397"/>
      <c r="E111" s="396"/>
      <c r="F111" s="443"/>
      <c r="G111" s="443"/>
      <c r="H111" s="443"/>
    </row>
    <row r="112" spans="1:8" ht="18.75">
      <c r="A112" s="40" t="s">
        <v>182</v>
      </c>
      <c r="B112" s="137" t="s">
        <v>183</v>
      </c>
      <c r="C112" s="403">
        <f>SUM(C110:C111)</f>
        <v>0</v>
      </c>
      <c r="D112" s="402">
        <f>SUM(D110:D111)</f>
        <v>0</v>
      </c>
      <c r="E112" s="403">
        <f>SUM(E110:E111)</f>
        <v>0</v>
      </c>
      <c r="F112" s="415"/>
      <c r="G112" s="415"/>
      <c r="H112" s="415"/>
    </row>
    <row r="113" spans="1:8" ht="18.75">
      <c r="A113" s="136" t="s">
        <v>68</v>
      </c>
      <c r="B113" s="18" t="s">
        <v>184</v>
      </c>
      <c r="C113" s="396"/>
      <c r="D113" s="397"/>
      <c r="E113" s="396"/>
      <c r="F113" s="586"/>
      <c r="G113" s="586"/>
      <c r="H113" s="586"/>
    </row>
    <row r="114" spans="1:8" ht="15.75">
      <c r="A114" s="136" t="s">
        <v>70</v>
      </c>
      <c r="B114" s="18" t="s">
        <v>185</v>
      </c>
      <c r="C114" s="396"/>
      <c r="D114" s="397"/>
      <c r="E114" s="396"/>
      <c r="F114" s="443"/>
      <c r="G114" s="443"/>
      <c r="H114" s="443"/>
    </row>
    <row r="115" spans="1:8" ht="18.75">
      <c r="A115" s="40" t="s">
        <v>72</v>
      </c>
      <c r="B115" s="137" t="s">
        <v>186</v>
      </c>
      <c r="C115" s="403">
        <f>SUM(C113:C114)</f>
        <v>0</v>
      </c>
      <c r="D115" s="402">
        <f>SUM(D113:D114)</f>
        <v>0</v>
      </c>
      <c r="E115" s="403">
        <f>SUM(E113:E114)</f>
        <v>0</v>
      </c>
      <c r="F115" s="415"/>
      <c r="G115" s="415"/>
      <c r="H115" s="415"/>
    </row>
    <row r="116" spans="1:8" ht="15.75">
      <c r="A116" s="136" t="s">
        <v>74</v>
      </c>
      <c r="B116" s="18" t="s">
        <v>75</v>
      </c>
      <c r="C116" s="396"/>
      <c r="D116" s="397"/>
      <c r="E116" s="396"/>
      <c r="F116" s="443"/>
      <c r="G116" s="443"/>
      <c r="H116" s="443"/>
    </row>
    <row r="117" spans="1:8" ht="15.75">
      <c r="A117" s="136" t="s">
        <v>76</v>
      </c>
      <c r="B117" s="18" t="s">
        <v>187</v>
      </c>
      <c r="C117" s="396"/>
      <c r="D117" s="397"/>
      <c r="E117" s="396"/>
      <c r="F117" s="443"/>
      <c r="G117" s="443"/>
      <c r="H117" s="443"/>
    </row>
    <row r="118" spans="1:8" ht="18.75">
      <c r="A118" s="40" t="s">
        <v>78</v>
      </c>
      <c r="B118" s="137" t="s">
        <v>188</v>
      </c>
      <c r="C118" s="403">
        <f>SUM(C116:C117)</f>
        <v>0</v>
      </c>
      <c r="D118" s="402">
        <f>SUM(D116:D117)</f>
        <v>0</v>
      </c>
      <c r="E118" s="403">
        <f>SUM(E116:E117)</f>
        <v>0</v>
      </c>
      <c r="F118" s="415"/>
      <c r="G118" s="415"/>
      <c r="H118" s="415"/>
    </row>
    <row r="119" spans="1:8" ht="18.75">
      <c r="A119" s="149"/>
      <c r="B119" s="150" t="s">
        <v>189</v>
      </c>
      <c r="C119" s="418">
        <f>SUM(C87,C92,C99,C109,C112,C115,C118)</f>
        <v>0</v>
      </c>
      <c r="D119" s="428">
        <f>SUM(D87,D92,D99,D109,D112,D115,D118)</f>
        <v>0</v>
      </c>
      <c r="E119" s="418">
        <f>SUM(E87,E92,E99,E109,E112,E115,E118)</f>
        <v>0</v>
      </c>
      <c r="F119" s="590">
        <v>0</v>
      </c>
      <c r="G119" s="590">
        <v>0</v>
      </c>
      <c r="H119" s="590">
        <v>0</v>
      </c>
    </row>
    <row r="120" spans="1:8" ht="18.75">
      <c r="A120" s="28" t="s">
        <v>82</v>
      </c>
      <c r="B120" s="25" t="s">
        <v>83</v>
      </c>
      <c r="C120" s="419"/>
      <c r="D120" s="420"/>
      <c r="E120" s="421"/>
      <c r="F120" s="588"/>
      <c r="G120" s="588"/>
      <c r="H120" s="588"/>
    </row>
    <row r="121" spans="1:8" ht="18.75">
      <c r="A121" s="28" t="s">
        <v>86</v>
      </c>
      <c r="B121" s="25" t="s">
        <v>87</v>
      </c>
      <c r="C121" s="429"/>
      <c r="D121" s="430"/>
      <c r="E121" s="429"/>
      <c r="F121" s="588">
        <v>25840</v>
      </c>
      <c r="G121" s="588">
        <v>25840</v>
      </c>
      <c r="H121" s="588">
        <v>25840</v>
      </c>
    </row>
    <row r="122" spans="1:8" ht="18.75">
      <c r="A122" s="28" t="s">
        <v>89</v>
      </c>
      <c r="B122" s="25" t="s">
        <v>90</v>
      </c>
      <c r="C122" s="429"/>
      <c r="D122" s="430"/>
      <c r="E122" s="429"/>
      <c r="F122" s="588">
        <v>5910445</v>
      </c>
      <c r="G122" s="588">
        <v>5910445</v>
      </c>
      <c r="H122" s="588">
        <v>3014644</v>
      </c>
    </row>
    <row r="123" spans="1:8" ht="18.75">
      <c r="A123" s="28" t="s">
        <v>92</v>
      </c>
      <c r="B123" s="25" t="s">
        <v>93</v>
      </c>
      <c r="C123" s="419"/>
      <c r="D123" s="420"/>
      <c r="E123" s="421"/>
      <c r="F123" s="692"/>
      <c r="G123" s="692"/>
      <c r="H123" s="692"/>
    </row>
    <row r="124" spans="1:8" ht="18.75">
      <c r="A124" s="153"/>
      <c r="B124" s="150" t="s">
        <v>190</v>
      </c>
      <c r="C124" s="418">
        <f>SUM(C119:C123)</f>
        <v>0</v>
      </c>
      <c r="D124" s="418">
        <f>SUM(D119:D123)</f>
        <v>0</v>
      </c>
      <c r="E124" s="418">
        <f>SUM(E119:E123)</f>
        <v>0</v>
      </c>
      <c r="F124" s="590">
        <f>SUM(F120:F123:F109)</f>
        <v>5976285</v>
      </c>
      <c r="G124" s="590">
        <f>SUM(G120:G123:G109)</f>
        <v>5976285</v>
      </c>
      <c r="H124" s="590">
        <f>SUM(H120:H123:H109)</f>
        <v>3041694</v>
      </c>
    </row>
    <row r="125" spans="1:8" ht="15">
      <c r="C125" s="431"/>
      <c r="D125" s="431"/>
      <c r="E125" s="431"/>
    </row>
    <row r="126" spans="1:8" ht="18.75">
      <c r="A126" s="433"/>
      <c r="B126" s="434" t="s">
        <v>403</v>
      </c>
      <c r="C126" s="435"/>
      <c r="D126" s="436"/>
      <c r="E126" s="435"/>
      <c r="F126" s="630">
        <v>1</v>
      </c>
      <c r="G126" s="630">
        <v>1</v>
      </c>
      <c r="H126" s="630">
        <v>1</v>
      </c>
    </row>
  </sheetData>
  <mergeCells count="4">
    <mergeCell ref="A1:A4"/>
    <mergeCell ref="C1:E2"/>
    <mergeCell ref="C3:D3"/>
    <mergeCell ref="E3:E4"/>
  </mergeCells>
  <pageMargins left="0.7" right="0.7" top="0.75" bottom="0.75" header="0.3" footer="0.3"/>
  <pageSetup paperSize="9" scale="32" orientation="portrait" r:id="rId1"/>
  <headerFooter>
    <oddHeader>&amp;R18.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N30"/>
  <sheetViews>
    <sheetView zoomScaleNormal="100" workbookViewId="0">
      <selection activeCell="G8" sqref="G8"/>
    </sheetView>
  </sheetViews>
  <sheetFormatPr defaultColWidth="8.5703125" defaultRowHeight="12.75"/>
  <cols>
    <col min="1" max="1" width="5.140625" customWidth="1"/>
    <col min="2" max="2" width="51" customWidth="1"/>
    <col min="3" max="5" width="0" hidden="1" customWidth="1"/>
    <col min="6" max="7" width="17.85546875" customWidth="1"/>
    <col min="9" max="9" width="43" customWidth="1"/>
    <col min="10" max="12" width="0" hidden="1" customWidth="1"/>
    <col min="13" max="14" width="18" bestFit="1" customWidth="1"/>
  </cols>
  <sheetData>
    <row r="1" spans="1:14" ht="20.100000000000001" customHeight="1" thickBot="1">
      <c r="A1" s="793"/>
      <c r="B1" s="794" t="s">
        <v>98</v>
      </c>
      <c r="C1" s="795" t="s">
        <v>1</v>
      </c>
      <c r="D1" s="795"/>
      <c r="E1" s="795"/>
      <c r="F1" s="58"/>
      <c r="G1" s="58"/>
      <c r="H1" s="796"/>
      <c r="I1" s="797" t="s">
        <v>100</v>
      </c>
      <c r="J1" s="795" t="s">
        <v>1</v>
      </c>
      <c r="K1" s="795"/>
      <c r="L1" s="795"/>
      <c r="M1" s="58"/>
      <c r="N1" s="58"/>
    </row>
    <row r="2" spans="1:14" ht="15" customHeight="1" thickBot="1">
      <c r="A2" s="793"/>
      <c r="B2" s="794"/>
      <c r="C2" s="795" t="s">
        <v>101</v>
      </c>
      <c r="D2" s="795"/>
      <c r="E2" s="795" t="s">
        <v>102</v>
      </c>
      <c r="F2" s="59" t="s">
        <v>624</v>
      </c>
      <c r="G2" s="59" t="s">
        <v>669</v>
      </c>
      <c r="H2" s="796"/>
      <c r="I2" s="797"/>
      <c r="J2" s="795" t="s">
        <v>101</v>
      </c>
      <c r="K2" s="795"/>
      <c r="L2" s="795" t="s">
        <v>102</v>
      </c>
      <c r="M2" s="59" t="s">
        <v>624</v>
      </c>
      <c r="N2" s="59" t="s">
        <v>669</v>
      </c>
    </row>
    <row r="3" spans="1:14" ht="15" customHeight="1">
      <c r="A3" s="793"/>
      <c r="B3" s="794"/>
      <c r="C3" s="57" t="s">
        <v>104</v>
      </c>
      <c r="D3" s="57" t="s">
        <v>105</v>
      </c>
      <c r="E3" s="795"/>
      <c r="F3" s="60" t="s">
        <v>106</v>
      </c>
      <c r="G3" s="60" t="s">
        <v>676</v>
      </c>
      <c r="H3" s="796"/>
      <c r="I3" s="797"/>
      <c r="J3" s="57" t="s">
        <v>104</v>
      </c>
      <c r="K3" s="57" t="s">
        <v>105</v>
      </c>
      <c r="L3" s="795"/>
      <c r="M3" s="60" t="s">
        <v>106</v>
      </c>
      <c r="N3" s="60" t="s">
        <v>676</v>
      </c>
    </row>
    <row r="4" spans="1:14" ht="20.100000000000001" customHeight="1">
      <c r="A4" s="61" t="s">
        <v>9</v>
      </c>
      <c r="B4" s="18" t="s">
        <v>10</v>
      </c>
      <c r="C4" s="62" t="e">
        <f>SUM('Ktvetési mérleg'!C4)</f>
        <v>#REF!</v>
      </c>
      <c r="D4" s="62" t="e">
        <f>SUM('Ktvetési mérleg'!D4)</f>
        <v>#REF!</v>
      </c>
      <c r="E4" s="62" t="e">
        <f>SUM('Ktvetési mérleg'!E4)</f>
        <v>#REF!</v>
      </c>
      <c r="F4" s="63">
        <f>'Bevétel össz.'!F10</f>
        <v>278348536</v>
      </c>
      <c r="G4" s="63">
        <f>'Bevétel össz.'!N10</f>
        <v>298388054</v>
      </c>
      <c r="H4" s="64" t="s">
        <v>11</v>
      </c>
      <c r="I4" s="65" t="s">
        <v>12</v>
      </c>
      <c r="J4" s="66">
        <f>SUM('Ktvetési mérleg'!J4)</f>
        <v>0</v>
      </c>
      <c r="K4" s="66">
        <f>SUM('Ktvetési mérleg'!K4)</f>
        <v>0</v>
      </c>
      <c r="L4" s="66">
        <f>SUM('Ktvetési mérleg'!L4)</f>
        <v>0</v>
      </c>
      <c r="M4" s="63">
        <f>'Kiadás ktgvszervenként'!X6</f>
        <v>306230838</v>
      </c>
      <c r="N4" s="63">
        <f>'Kiadás ktgvszervenként'!AQ6</f>
        <v>306330838</v>
      </c>
    </row>
    <row r="5" spans="1:14" ht="20.100000000000001" customHeight="1">
      <c r="A5" s="61" t="s">
        <v>13</v>
      </c>
      <c r="B5" s="18" t="s">
        <v>14</v>
      </c>
      <c r="C5" s="62" t="e">
        <f>SUM('Ktvetési mérleg'!C5)</f>
        <v>#REF!</v>
      </c>
      <c r="D5" s="62" t="e">
        <f>SUM('Ktvetési mérleg'!D5)</f>
        <v>#REF!</v>
      </c>
      <c r="E5" s="62" t="e">
        <f>SUM('Ktvetési mérleg'!E5)</f>
        <v>#REF!</v>
      </c>
      <c r="F5" s="67">
        <f>'Bevétel össz.'!F15</f>
        <v>46161219</v>
      </c>
      <c r="G5" s="67">
        <f>'Bevétel össz.'!N15</f>
        <v>46926140</v>
      </c>
      <c r="H5" s="64" t="s">
        <v>15</v>
      </c>
      <c r="I5" s="65" t="s">
        <v>16</v>
      </c>
      <c r="J5" s="66" t="e">
        <f>SUM('Ktvetési mérleg'!J5)</f>
        <v>#REF!</v>
      </c>
      <c r="K5" s="66" t="e">
        <f>SUM('Ktvetési mérleg'!K5)</f>
        <v>#REF!</v>
      </c>
      <c r="L5" s="66" t="e">
        <f>SUM('Ktvetési mérleg'!L5)</f>
        <v>#REF!</v>
      </c>
      <c r="M5" s="63">
        <f>'Kiadás ktgvszervenként'!X7</f>
        <v>49814510</v>
      </c>
      <c r="N5" s="63">
        <f>'Kiadás ktgvszervenként'!AQ7</f>
        <v>49829510</v>
      </c>
    </row>
    <row r="6" spans="1:14" ht="20.100000000000001" customHeight="1">
      <c r="A6" s="69" t="s">
        <v>17</v>
      </c>
      <c r="B6" s="70" t="s">
        <v>18</v>
      </c>
      <c r="C6" s="68" t="e">
        <f>SUM(C4:C5)</f>
        <v>#REF!</v>
      </c>
      <c r="D6" s="68" t="e">
        <f>SUM(D4:D5)</f>
        <v>#REF!</v>
      </c>
      <c r="E6" s="68" t="e">
        <f>SUM(E4:E5)</f>
        <v>#REF!</v>
      </c>
      <c r="F6" s="71">
        <f>SUM(F4:F5)</f>
        <v>324509755</v>
      </c>
      <c r="G6" s="71">
        <f>SUM(G4:G5)</f>
        <v>345314194</v>
      </c>
      <c r="H6" s="64" t="s">
        <v>19</v>
      </c>
      <c r="I6" s="65" t="s">
        <v>20</v>
      </c>
      <c r="J6" s="66" t="e">
        <f>SUM('Ktvetési mérleg'!J6)</f>
        <v>#REF!</v>
      </c>
      <c r="K6" s="66" t="e">
        <f>SUM('Ktvetési mérleg'!K6)</f>
        <v>#REF!</v>
      </c>
      <c r="L6" s="66" t="e">
        <f>SUM('Ktvetési mérleg'!L6)</f>
        <v>#REF!</v>
      </c>
      <c r="M6" s="63">
        <f>'Kiadás ktgvszervenként'!X8</f>
        <v>284459962</v>
      </c>
      <c r="N6" s="63">
        <f>'Kiadás ktgvszervenként'!AQ8</f>
        <v>385249462</v>
      </c>
    </row>
    <row r="7" spans="1:14" ht="20.100000000000001" customHeight="1">
      <c r="A7" s="72" t="s">
        <v>56</v>
      </c>
      <c r="B7" s="70" t="s">
        <v>57</v>
      </c>
      <c r="C7" s="68" t="e">
        <f>SUM('Ktvetési mérleg'!C16)</f>
        <v>#REF!</v>
      </c>
      <c r="D7" s="68" t="e">
        <f>SUM('Ktvetési mérleg'!D16)</f>
        <v>#REF!</v>
      </c>
      <c r="E7" s="68" t="e">
        <f>SUM('Ktvetési mérleg'!E16)</f>
        <v>#REF!</v>
      </c>
      <c r="F7" s="71">
        <f>'Bevétel össz.'!F30</f>
        <v>308000000</v>
      </c>
      <c r="G7" s="71">
        <f>'Bevétel össz.'!N30</f>
        <v>308000000</v>
      </c>
      <c r="H7" s="64" t="s">
        <v>23</v>
      </c>
      <c r="I7" s="65" t="s">
        <v>24</v>
      </c>
      <c r="J7" s="66" t="e">
        <f>SUM('Ktvetési mérleg'!J7)</f>
        <v>#REF!</v>
      </c>
      <c r="K7" s="66" t="e">
        <f>SUM('Ktvetési mérleg'!K7)</f>
        <v>#REF!</v>
      </c>
      <c r="L7" s="66" t="e">
        <f>SUM('Ktvetési mérleg'!L7)</f>
        <v>#REF!</v>
      </c>
      <c r="M7" s="63">
        <f>'Kiadás ktgvszervenként'!X9</f>
        <v>10175000</v>
      </c>
      <c r="N7" s="63">
        <f>'Kiadás ktgvszervenként'!AQ9</f>
        <v>10175000</v>
      </c>
    </row>
    <row r="8" spans="1:14" ht="20.100000000000001" customHeight="1">
      <c r="A8" s="69" t="s">
        <v>60</v>
      </c>
      <c r="B8" s="70" t="s">
        <v>61</v>
      </c>
      <c r="C8" s="68" t="e">
        <f>SUM('Ktvetési mérleg'!C17)</f>
        <v>#N/A</v>
      </c>
      <c r="D8" s="68" t="e">
        <f>SUM('Ktvetési mérleg'!D17)</f>
        <v>#N/A</v>
      </c>
      <c r="E8" s="68" t="e">
        <f>SUM('Ktvetési mérleg'!E17)</f>
        <v>#N/A</v>
      </c>
      <c r="F8" s="71">
        <f>'Bevétel össz.'!F40</f>
        <v>85914031</v>
      </c>
      <c r="G8" s="71">
        <f>'Bevétel össz.'!T40</f>
        <v>85914031</v>
      </c>
      <c r="H8" s="73" t="s">
        <v>27</v>
      </c>
      <c r="I8" s="18" t="s">
        <v>28</v>
      </c>
      <c r="J8" s="74" t="e">
        <f>SUM('Ktvetési mérleg'!J8)</f>
        <v>#REF!</v>
      </c>
      <c r="K8" s="74" t="e">
        <f>SUM('Ktvetési mérleg'!K8)</f>
        <v>#REF!</v>
      </c>
      <c r="L8" s="74" t="e">
        <f>SUM('Ktvetési mérleg'!L8)</f>
        <v>#REF!</v>
      </c>
      <c r="M8" s="75">
        <f>SUM('Ktvetési mérleg'!M8)</f>
        <v>24762804</v>
      </c>
      <c r="N8" s="75">
        <f>SUM('Ktvetési mérleg'!N8)</f>
        <v>24762804</v>
      </c>
    </row>
    <row r="9" spans="1:14" ht="20.100000000000001" customHeight="1">
      <c r="A9" s="76" t="s">
        <v>68</v>
      </c>
      <c r="B9" s="18" t="s">
        <v>69</v>
      </c>
      <c r="C9" s="77" t="e">
        <f>SUM('Ktvetési mérleg'!C19)</f>
        <v>#REF!</v>
      </c>
      <c r="D9" s="77" t="e">
        <f>SUM('Ktvetési mérleg'!D19)</f>
        <v>#REF!</v>
      </c>
      <c r="E9" s="77" t="e">
        <f>SUM('Ktvetési mérleg'!E19)</f>
        <v>#REF!</v>
      </c>
      <c r="F9" s="71">
        <f>SUM('Ktvetési mérleg'!F19)</f>
        <v>0</v>
      </c>
      <c r="G9" s="71">
        <f>SUM('Ktvetési mérleg'!G19)</f>
        <v>0</v>
      </c>
      <c r="H9" s="78" t="s">
        <v>660</v>
      </c>
      <c r="I9" s="18" t="s">
        <v>32</v>
      </c>
      <c r="J9" s="74" t="e">
        <f>SUM('Ktvetési mérleg'!J9)</f>
        <v>#REF!</v>
      </c>
      <c r="K9" s="74" t="e">
        <f>SUM('Ktvetési mérleg'!K9)</f>
        <v>#REF!</v>
      </c>
      <c r="L9" s="74" t="e">
        <f>SUM('Ktvetési mérleg'!L9)</f>
        <v>#REF!</v>
      </c>
      <c r="M9" s="75">
        <f>SUM('Ktvetési mérleg'!M9)</f>
        <v>74376837</v>
      </c>
      <c r="N9" s="75">
        <f>SUM('Ktvetési mérleg'!N9)</f>
        <v>77007668</v>
      </c>
    </row>
    <row r="10" spans="1:14" ht="20.100000000000001" customHeight="1">
      <c r="A10" s="76" t="s">
        <v>70</v>
      </c>
      <c r="B10" s="18" t="s">
        <v>71</v>
      </c>
      <c r="C10" s="77" t="e">
        <f>SUM('Ktvetési mérleg'!C20)</f>
        <v>#REF!</v>
      </c>
      <c r="D10" s="77" t="e">
        <f>SUM('Ktvetési mérleg'!D20)</f>
        <v>#REF!</v>
      </c>
      <c r="E10" s="77" t="e">
        <f>SUM('Ktvetési mérleg'!E20)</f>
        <v>#REF!</v>
      </c>
      <c r="F10" s="71">
        <f>SUM('Ktvetési mérleg'!F20)</f>
        <v>0</v>
      </c>
      <c r="G10" s="71">
        <f>SUM('Ktvetési mérleg'!H20)</f>
        <v>0</v>
      </c>
      <c r="H10" s="78" t="s">
        <v>35</v>
      </c>
      <c r="I10" s="18" t="s">
        <v>36</v>
      </c>
      <c r="J10" s="74" t="e">
        <f>SUM('Ktvetési mérleg'!J10)</f>
        <v>#REF!</v>
      </c>
      <c r="K10" s="74" t="e">
        <f>SUM('Ktvetési mérleg'!K10)</f>
        <v>#REF!</v>
      </c>
      <c r="L10" s="74" t="e">
        <f>SUM('Ktvetési mérleg'!L10)</f>
        <v>#REF!</v>
      </c>
      <c r="M10" s="75">
        <f>SUM('Ktvetési mérleg'!M10)</f>
        <v>16894000</v>
      </c>
      <c r="N10" s="75">
        <f>SUM('Ktvetési mérleg'!N10)</f>
        <v>17894000</v>
      </c>
    </row>
    <row r="11" spans="1:14" ht="20.100000000000001" customHeight="1">
      <c r="A11" s="79" t="s">
        <v>72</v>
      </c>
      <c r="B11" s="70" t="s">
        <v>73</v>
      </c>
      <c r="C11" s="68" t="e">
        <f>SUM(C9:C10)</f>
        <v>#REF!</v>
      </c>
      <c r="D11" s="68" t="e">
        <f>SUM(D9:D10)</f>
        <v>#REF!</v>
      </c>
      <c r="E11" s="68" t="e">
        <f>SUM(E9:E10)</f>
        <v>#REF!</v>
      </c>
      <c r="F11" s="71">
        <f>SUM(F9:F10)</f>
        <v>0</v>
      </c>
      <c r="G11" s="71">
        <f>SUM(G9:G10)</f>
        <v>0</v>
      </c>
      <c r="H11" s="64" t="s">
        <v>39</v>
      </c>
      <c r="I11" s="65" t="s">
        <v>40</v>
      </c>
      <c r="J11" s="68" t="e">
        <f>SUM(J8:J10)</f>
        <v>#REF!</v>
      </c>
      <c r="K11" s="68" t="e">
        <f>SUM(K8:K10)</f>
        <v>#REF!</v>
      </c>
      <c r="L11" s="68" t="e">
        <f>SUM(L8:L10)</f>
        <v>#REF!</v>
      </c>
      <c r="M11" s="71">
        <f>SUM(M8:M10)</f>
        <v>116033641</v>
      </c>
      <c r="N11" s="71">
        <f>SUM(N8:N10)</f>
        <v>119664472</v>
      </c>
    </row>
    <row r="12" spans="1:14" ht="20.100000000000001" customHeight="1">
      <c r="A12" s="76"/>
      <c r="B12" s="80" t="s">
        <v>108</v>
      </c>
      <c r="C12" s="81"/>
      <c r="D12" s="81"/>
      <c r="E12" s="81"/>
      <c r="F12" s="71"/>
      <c r="G12" s="71"/>
      <c r="H12" s="28" t="s">
        <v>66</v>
      </c>
      <c r="I12" s="18" t="s">
        <v>67</v>
      </c>
      <c r="J12" s="81" t="e">
        <f>SUM('Ktvetési mérleg'!J18)</f>
        <v>#REF!</v>
      </c>
      <c r="K12" s="81" t="e">
        <f>SUM('Ktvetési mérleg'!K18)</f>
        <v>#REF!</v>
      </c>
      <c r="L12" s="81" t="e">
        <f>SUM('Ktvetési mérleg'!L18)</f>
        <v>#REF!</v>
      </c>
      <c r="M12" s="71">
        <f>'Kiadás ktgvszervenként'!X20</f>
        <v>122181147</v>
      </c>
      <c r="N12" s="71">
        <f>'Kiadás ktgvszervenként'!AQ20</f>
        <v>133318136</v>
      </c>
    </row>
    <row r="13" spans="1:14" ht="20.100000000000001" customHeight="1">
      <c r="A13" s="76"/>
      <c r="B13" s="82" t="s">
        <v>109</v>
      </c>
      <c r="C13" s="77"/>
      <c r="D13" s="77"/>
      <c r="E13" s="77"/>
      <c r="F13" s="83">
        <f>'Bevétel össz.'!N50+KÖH!F121+Óvoda!F124+Könyvtár!F121</f>
        <v>378515519</v>
      </c>
      <c r="G13" s="83">
        <f>'Bevétel össz.'!N50+KÖH!G121+Óvoda!G124+Könyvtár!G121</f>
        <v>377971400</v>
      </c>
      <c r="H13" s="77"/>
      <c r="I13" s="84"/>
      <c r="J13" s="77"/>
      <c r="K13" s="77"/>
      <c r="L13" s="77"/>
      <c r="M13" s="85"/>
      <c r="N13" s="85"/>
    </row>
    <row r="14" spans="1:14" ht="20.100000000000001" customHeight="1" thickBot="1">
      <c r="A14" s="56"/>
      <c r="B14" s="86" t="s">
        <v>110</v>
      </c>
      <c r="C14" s="68">
        <f>SUM(C12:C13)</f>
        <v>0</v>
      </c>
      <c r="D14" s="68">
        <f>SUM(D12:D13)</f>
        <v>0</v>
      </c>
      <c r="E14" s="68">
        <f>SUM(E12:E13)</f>
        <v>0</v>
      </c>
      <c r="F14" s="71" t="s">
        <v>111</v>
      </c>
      <c r="G14" s="71" t="s">
        <v>111</v>
      </c>
      <c r="H14" s="68" t="s">
        <v>112</v>
      </c>
      <c r="I14" s="87" t="s">
        <v>113</v>
      </c>
      <c r="J14" s="68" t="e">
        <f>SUM(J12:J13)</f>
        <v>#REF!</v>
      </c>
      <c r="K14" s="68" t="e">
        <f>SUM(K12:K13)</f>
        <v>#REF!</v>
      </c>
      <c r="L14" s="68" t="e">
        <f>SUM(L12:L13)</f>
        <v>#REF!</v>
      </c>
      <c r="M14" s="68">
        <f>SUM(M12:M13)</f>
        <v>122181147</v>
      </c>
      <c r="N14" s="68">
        <f>SUM(N12:N13)</f>
        <v>133318136</v>
      </c>
    </row>
    <row r="15" spans="1:14" ht="20.100000000000001" customHeight="1" thickBot="1">
      <c r="A15" s="88"/>
      <c r="B15" s="89" t="s">
        <v>114</v>
      </c>
      <c r="C15" s="90" t="e">
        <f>SUM(C6:C8,C11,C14)</f>
        <v>#REF!</v>
      </c>
      <c r="D15" s="90" t="e">
        <f>SUM(D6:D8,D11,D14)</f>
        <v>#REF!</v>
      </c>
      <c r="E15" s="90" t="e">
        <f>SUM(E6:E8,E11,E14)</f>
        <v>#REF!</v>
      </c>
      <c r="F15" s="91">
        <f>SUM(F6:F14)</f>
        <v>1096939305</v>
      </c>
      <c r="G15" s="91">
        <f>SUM(G6:G14)</f>
        <v>1117199625</v>
      </c>
      <c r="H15" s="92"/>
      <c r="I15" s="93" t="s">
        <v>115</v>
      </c>
      <c r="J15" s="90" t="e">
        <f>SUM(J4:J7,J11,J12:J13)</f>
        <v>#REF!</v>
      </c>
      <c r="K15" s="94" t="e">
        <f>SUM(K4:K7,K11,K12:K13)</f>
        <v>#REF!</v>
      </c>
      <c r="L15" s="90" t="e">
        <f>SUM(L4:L7,L11,L12:L13)</f>
        <v>#REF!</v>
      </c>
      <c r="M15" s="90">
        <f>SUM(M4:M7,M11,M12:M13)</f>
        <v>888895098</v>
      </c>
      <c r="N15" s="90">
        <f>SUM(N4:N7,N11,N12:N13)</f>
        <v>1004567418</v>
      </c>
    </row>
    <row r="16" spans="1:14" ht="20.100000000000001" customHeight="1" thickBot="1">
      <c r="A16" s="76"/>
      <c r="B16" s="95" t="s">
        <v>116</v>
      </c>
      <c r="C16" s="96" t="e">
        <f>IF(((J15-C15)&gt;0),J15-C15,"----")</f>
        <v>#REF!</v>
      </c>
      <c r="D16" s="96"/>
      <c r="E16" s="96" t="e">
        <f>IF(((L15-E15)&gt;0),L15-E15,"----")</f>
        <v>#REF!</v>
      </c>
      <c r="F16" s="97">
        <v>0</v>
      </c>
      <c r="G16" s="97">
        <v>0</v>
      </c>
      <c r="H16" s="98"/>
      <c r="I16" s="99" t="s">
        <v>117</v>
      </c>
      <c r="J16" s="100" t="e">
        <f>IF(((C15-J15)&gt;0),C15-J15,"----")</f>
        <v>#REF!</v>
      </c>
      <c r="K16" s="100"/>
      <c r="L16" s="100" t="e">
        <f>IF(((E15-L15)&gt;0),E15-L15,"----")</f>
        <v>#REF!</v>
      </c>
      <c r="M16" s="101"/>
      <c r="N16" s="101"/>
    </row>
    <row r="17" spans="1:14" ht="20.100000000000001" customHeight="1">
      <c r="A17" s="61" t="s">
        <v>21</v>
      </c>
      <c r="B17" s="18" t="s">
        <v>22</v>
      </c>
      <c r="C17" s="62" t="e">
        <f>SUM('Ktvetési mérleg'!C7)</f>
        <v>#REF!</v>
      </c>
      <c r="D17" s="62" t="e">
        <f>SUM('Ktvetési mérleg'!D7)</f>
        <v>#REF!</v>
      </c>
      <c r="E17" s="62" t="e">
        <f>SUM('Ktvetési mérleg'!E7)</f>
        <v>#REF!</v>
      </c>
      <c r="F17" s="67">
        <f>SUM('Ktvetési mérleg'!F7)</f>
        <v>0</v>
      </c>
      <c r="G17" s="67">
        <f>SUM('Ktvetési mérleg'!H7)</f>
        <v>0</v>
      </c>
      <c r="H17" s="64" t="s">
        <v>43</v>
      </c>
      <c r="I17" s="65" t="s">
        <v>44</v>
      </c>
      <c r="J17" s="66">
        <f>SUM('Ktvetési mérleg'!J12)</f>
        <v>0</v>
      </c>
      <c r="K17" s="66">
        <f>SUM('Ktvetési mérleg'!K12)</f>
        <v>0</v>
      </c>
      <c r="L17" s="66">
        <f>SUM('Ktvetési mérleg'!L12)</f>
        <v>0</v>
      </c>
      <c r="M17" s="63">
        <f>SUM('Ktvetési mérleg'!M12)</f>
        <v>447122309</v>
      </c>
      <c r="N17" s="63">
        <f>SUM('Ktvetési mérleg'!N12)</f>
        <v>631962628</v>
      </c>
    </row>
    <row r="18" spans="1:14" ht="20.100000000000001" customHeight="1">
      <c r="A18" s="102" t="s">
        <v>25</v>
      </c>
      <c r="B18" s="18" t="s">
        <v>26</v>
      </c>
      <c r="C18" s="62" t="e">
        <f>SUM('Ktvetési mérleg'!C8)</f>
        <v>#REF!</v>
      </c>
      <c r="D18" s="62" t="e">
        <f>SUM('Ktvetési mérleg'!D8)</f>
        <v>#REF!</v>
      </c>
      <c r="E18" s="62" t="e">
        <f>SUM('Ktvetési mérleg'!E8)</f>
        <v>#REF!</v>
      </c>
      <c r="F18" s="67">
        <f>SUM('Ktvetési mérleg'!F8)</f>
        <v>0</v>
      </c>
      <c r="G18" s="67">
        <f>SUM('Ktvetési mérleg'!H8)</f>
        <v>0</v>
      </c>
      <c r="H18" s="64" t="s">
        <v>47</v>
      </c>
      <c r="I18" s="65" t="s">
        <v>48</v>
      </c>
      <c r="J18" s="66" t="e">
        <f>SUM('Ktvetési mérleg'!J13)</f>
        <v>#REF!</v>
      </c>
      <c r="K18" s="66" t="e">
        <f>SUM('Ktvetési mérleg'!K13)</f>
        <v>#REF!</v>
      </c>
      <c r="L18" s="66" t="e">
        <f>SUM('Ktvetési mérleg'!L13)</f>
        <v>#REF!</v>
      </c>
      <c r="M18" s="63">
        <f>SUM('Ktvetési mérleg'!M13)</f>
        <v>56957957</v>
      </c>
      <c r="N18" s="63">
        <f>SUM('Ktvetési mérleg'!N13)</f>
        <v>56957957</v>
      </c>
    </row>
    <row r="19" spans="1:14" ht="20.100000000000001" customHeight="1">
      <c r="A19" s="72" t="s">
        <v>29</v>
      </c>
      <c r="B19" s="70" t="s">
        <v>30</v>
      </c>
      <c r="C19" s="68" t="e">
        <f>SUM(C17:C18)</f>
        <v>#REF!</v>
      </c>
      <c r="D19" s="68" t="e">
        <f>SUM(D17:D18)</f>
        <v>#REF!</v>
      </c>
      <c r="E19" s="68" t="e">
        <f>SUM(E17:E18)</f>
        <v>#REF!</v>
      </c>
      <c r="F19" s="71">
        <f>SUM(F17:F18)</f>
        <v>0</v>
      </c>
      <c r="G19" s="71">
        <f>SUM(G17:G18)</f>
        <v>0</v>
      </c>
      <c r="H19" s="28" t="s">
        <v>51</v>
      </c>
      <c r="I19" s="18" t="s">
        <v>52</v>
      </c>
      <c r="J19" s="103" t="e">
        <f>SUM('Ktvetési mérleg'!J14)</f>
        <v>#REF!</v>
      </c>
      <c r="K19" s="103" t="e">
        <f>SUM('Ktvetési mérleg'!K14)</f>
        <v>#REF!</v>
      </c>
      <c r="L19" s="103" t="e">
        <f>SUM('Ktvetési mérleg'!L14)</f>
        <v>#REF!</v>
      </c>
      <c r="M19" s="67">
        <f>SUM('Ktvetési mérleg'!M14)</f>
        <v>0</v>
      </c>
      <c r="N19" s="67">
        <f>SUM('Ktvetési mérleg'!N14)</f>
        <v>0</v>
      </c>
    </row>
    <row r="20" spans="1:14" ht="20.100000000000001" customHeight="1">
      <c r="A20" s="69" t="s">
        <v>64</v>
      </c>
      <c r="B20" s="70" t="s">
        <v>65</v>
      </c>
      <c r="C20" s="68" t="e">
        <f>SUM('Ktvetési mérleg'!C18)</f>
        <v>#REF!</v>
      </c>
      <c r="D20" s="68" t="e">
        <f>SUM('Ktvetési mérleg'!D18)</f>
        <v>#REF!</v>
      </c>
      <c r="E20" s="68" t="e">
        <f>SUM('Ktvetési mérleg'!E18)</f>
        <v>#REF!</v>
      </c>
      <c r="F20" s="71">
        <f>'Bevétel össz.'!F43</f>
        <v>100000000</v>
      </c>
      <c r="G20" s="71">
        <f>'Bevétel össz.'!N43</f>
        <v>100000000</v>
      </c>
      <c r="H20" s="28" t="s">
        <v>54</v>
      </c>
      <c r="I20" s="18" t="s">
        <v>55</v>
      </c>
      <c r="J20" s="103" t="e">
        <f>SUM('Ktvetési mérleg'!J15)</f>
        <v>#REF!</v>
      </c>
      <c r="K20" s="103" t="e">
        <f>SUM('Ktvetési mérleg'!K15)</f>
        <v>#REF!</v>
      </c>
      <c r="L20" s="103" t="e">
        <f>SUM('Ktvetési mérleg'!L15)</f>
        <v>#REF!</v>
      </c>
      <c r="M20" s="67">
        <f>SUM('Ktvetési mérleg'!M15)</f>
        <v>0</v>
      </c>
      <c r="N20" s="67">
        <f>SUM('Ktvetési mérleg'!N15)</f>
        <v>0</v>
      </c>
    </row>
    <row r="21" spans="1:14" ht="20.100000000000001" customHeight="1">
      <c r="A21" s="76" t="s">
        <v>74</v>
      </c>
      <c r="B21" s="18" t="s">
        <v>75</v>
      </c>
      <c r="C21" s="77" t="e">
        <f>SUM('Ktvetési mérleg'!C22)</f>
        <v>#REF!</v>
      </c>
      <c r="D21" s="77" t="e">
        <f>SUM('Ktvetési mérleg'!D22)</f>
        <v>#REF!</v>
      </c>
      <c r="E21" s="77" t="e">
        <f>SUM('Ktvetési mérleg'!E22)</f>
        <v>#REF!</v>
      </c>
      <c r="F21" s="83">
        <f>SUM('Ktvetési mérleg'!F22)</f>
        <v>0</v>
      </c>
      <c r="G21" s="83">
        <f>SUM('Ktvetési mérleg'!G22)</f>
        <v>0</v>
      </c>
      <c r="H21" s="28" t="s">
        <v>58</v>
      </c>
      <c r="I21" s="18" t="s">
        <v>59</v>
      </c>
      <c r="J21" s="103" t="e">
        <f>SUM('Ktvetési mérleg'!J16)</f>
        <v>#REF!</v>
      </c>
      <c r="K21" s="103" t="e">
        <f>SUM('Ktvetési mérleg'!K16)</f>
        <v>#REF!</v>
      </c>
      <c r="L21" s="103" t="e">
        <f>SUM('Ktvetési mérleg'!L16)</f>
        <v>#REF!</v>
      </c>
      <c r="M21" s="67">
        <f>SUM('Ktvetési mérleg'!M16)</f>
        <v>0</v>
      </c>
      <c r="N21" s="67">
        <f>SUM('Ktvetési mérleg'!N16)</f>
        <v>0</v>
      </c>
    </row>
    <row r="22" spans="1:14" ht="20.100000000000001" customHeight="1">
      <c r="A22" s="76" t="s">
        <v>76</v>
      </c>
      <c r="B22" s="18" t="s">
        <v>77</v>
      </c>
      <c r="C22" s="77" t="e">
        <f>SUM('Ktvetési mérleg'!C23)</f>
        <v>#REF!</v>
      </c>
      <c r="D22" s="77" t="e">
        <f>SUM('Ktvetési mérleg'!D23)</f>
        <v>#REF!</v>
      </c>
      <c r="E22" s="77" t="e">
        <f>SUM('Ktvetési mérleg'!E23)</f>
        <v>#REF!</v>
      </c>
      <c r="F22" s="83">
        <f>SUM('Ktvetési mérleg'!F23)</f>
        <v>0</v>
      </c>
      <c r="G22" s="83">
        <f>SUM('Ktvetési mérleg'!G23)</f>
        <v>0</v>
      </c>
      <c r="H22" s="64" t="s">
        <v>62</v>
      </c>
      <c r="I22" s="65" t="s">
        <v>63</v>
      </c>
      <c r="J22" s="68" t="e">
        <f>SUM(J19:J21)</f>
        <v>#REF!</v>
      </c>
      <c r="K22" s="68" t="e">
        <f>SUM(K19:K21)</f>
        <v>#REF!</v>
      </c>
      <c r="L22" s="68" t="e">
        <f>SUM(L19:L21)</f>
        <v>#REF!</v>
      </c>
      <c r="M22" s="71">
        <f>SUM(M19:M21)</f>
        <v>0</v>
      </c>
      <c r="N22" s="71">
        <f>SUM(N19:N21)</f>
        <v>0</v>
      </c>
    </row>
    <row r="23" spans="1:14" ht="20.100000000000001" customHeight="1">
      <c r="A23" s="79" t="s">
        <v>78</v>
      </c>
      <c r="B23" s="70" t="s">
        <v>79</v>
      </c>
      <c r="C23" s="68" t="e">
        <f>SUM(C21:C22)</f>
        <v>#REF!</v>
      </c>
      <c r="D23" s="68" t="e">
        <f>SUM(D21:D22)</f>
        <v>#REF!</v>
      </c>
      <c r="E23" s="68" t="e">
        <f>SUM(E21:E22)</f>
        <v>#REF!</v>
      </c>
      <c r="F23" s="71">
        <f>SUM(F20:F22)</f>
        <v>100000000</v>
      </c>
      <c r="G23" s="71">
        <f>SUM(G20:G22)</f>
        <v>100000000</v>
      </c>
      <c r="H23" s="104"/>
      <c r="I23" s="105" t="s">
        <v>118</v>
      </c>
      <c r="J23" s="77"/>
      <c r="K23" s="77"/>
      <c r="L23" s="77"/>
      <c r="M23" s="106"/>
      <c r="N23" s="106"/>
    </row>
    <row r="24" spans="1:14" ht="20.100000000000001" customHeight="1">
      <c r="B24" t="s">
        <v>591</v>
      </c>
      <c r="C24" s="68"/>
      <c r="D24" s="68"/>
      <c r="E24" s="68"/>
      <c r="F24" s="686">
        <f>SUM('Ktvetési mérleg'!F26)</f>
        <v>260000000</v>
      </c>
      <c r="G24" s="686">
        <f>SUM('Ktvetési mérleg'!G26)</f>
        <v>260000000</v>
      </c>
      <c r="H24" s="104" t="s">
        <v>631</v>
      </c>
      <c r="I24" s="105" t="s">
        <v>610</v>
      </c>
      <c r="J24" s="77"/>
      <c r="K24" s="77"/>
      <c r="L24" s="77"/>
      <c r="M24" s="106">
        <f>'Kiadás ktgvszervenként'!F23</f>
        <v>52830000</v>
      </c>
      <c r="N24" s="106">
        <f>'Kiadás ktgvszervenként'!Y23</f>
        <v>52830000</v>
      </c>
    </row>
    <row r="25" spans="1:14" ht="20.100000000000001" customHeight="1">
      <c r="A25" s="76"/>
      <c r="B25" s="82" t="s">
        <v>589</v>
      </c>
      <c r="C25" s="81" t="e">
        <f>SUM('Ktvetési mérleg'!C27,-C12)</f>
        <v>#REF!</v>
      </c>
      <c r="D25" s="81" t="e">
        <f>SUM('Ktvetési mérleg'!D27,-D12)</f>
        <v>#REF!</v>
      </c>
      <c r="E25" s="81" t="e">
        <f>SUM('Ktvetési mérleg'!E27,-E12)</f>
        <v>#REF!</v>
      </c>
      <c r="F25" s="83">
        <f>SUM('Ktvetési mérleg'!F27)</f>
        <v>0</v>
      </c>
      <c r="G25" s="83">
        <f>SUM('Ktvetési mérleg'!G27)</f>
        <v>280252319</v>
      </c>
      <c r="H25" s="104" t="s">
        <v>94</v>
      </c>
      <c r="I25" s="105" t="s">
        <v>542</v>
      </c>
      <c r="J25" s="81"/>
      <c r="K25" s="81"/>
      <c r="L25" s="81"/>
      <c r="M25" s="106">
        <f>'Kiadás ktgvszervenként'!F21</f>
        <v>11133941</v>
      </c>
      <c r="N25" s="106">
        <f>'Kiadás ktgvszervenként'!Y21</f>
        <v>11133941</v>
      </c>
    </row>
    <row r="26" spans="1:14" ht="20.100000000000001" customHeight="1">
      <c r="A26" s="76"/>
      <c r="B26" s="82" t="s">
        <v>90</v>
      </c>
      <c r="C26" s="81" t="e">
        <f>SUM('Ktvetési mérleg'!C28,-C13)</f>
        <v>#N/A</v>
      </c>
      <c r="D26" s="81" t="e">
        <f>SUM('Ktvetési mérleg'!D28,-D13)</f>
        <v>#N/A</v>
      </c>
      <c r="E26" s="81" t="e">
        <f>SUM('Ktvetési mérleg'!E28,-E13)</f>
        <v>#N/A</v>
      </c>
      <c r="F26" s="83">
        <f>'Bevétel össz.'!F54</f>
        <v>308167604</v>
      </c>
      <c r="G26" s="83">
        <f>'Bevétel össz.'!T54</f>
        <v>308826723</v>
      </c>
      <c r="H26" s="104" t="s">
        <v>91</v>
      </c>
      <c r="I26" s="105" t="s">
        <v>90</v>
      </c>
      <c r="J26" s="77"/>
      <c r="K26" s="77"/>
      <c r="L26" s="77"/>
      <c r="M26" s="106">
        <f>'Bevétel össz.'!F54</f>
        <v>308167604</v>
      </c>
      <c r="N26" s="106">
        <f>'Bevétel össz.'!T54</f>
        <v>308826723</v>
      </c>
    </row>
    <row r="27" spans="1:14" ht="20.100000000000001" customHeight="1" thickBot="1">
      <c r="A27" s="79" t="s">
        <v>119</v>
      </c>
      <c r="B27" s="86" t="s">
        <v>120</v>
      </c>
      <c r="C27" s="68" t="e">
        <f>SUM(C25:C26)</f>
        <v>#REF!</v>
      </c>
      <c r="D27" s="68" t="e">
        <f>SUM(D25:D26)</f>
        <v>#REF!</v>
      </c>
      <c r="E27" s="68" t="e">
        <f>SUM(E25:E26)</f>
        <v>#REF!</v>
      </c>
      <c r="F27" s="71">
        <f>F25+F26+F24</f>
        <v>568167604</v>
      </c>
      <c r="G27" s="71">
        <f>G25+G26+G24</f>
        <v>849079042</v>
      </c>
      <c r="H27" s="107" t="s">
        <v>112</v>
      </c>
      <c r="I27" s="108" t="s">
        <v>113</v>
      </c>
      <c r="J27" s="68">
        <f>SUM(J23:J26)</f>
        <v>0</v>
      </c>
      <c r="K27" s="68">
        <f>SUM(K23:K26)</f>
        <v>0</v>
      </c>
      <c r="L27" s="68">
        <f>SUM(L23:L26)</f>
        <v>0</v>
      </c>
      <c r="M27" s="71">
        <f>M25+M26+M24</f>
        <v>372131545</v>
      </c>
      <c r="N27" s="71">
        <f>N25+N26+N24</f>
        <v>372790664</v>
      </c>
    </row>
    <row r="28" spans="1:14" ht="20.100000000000001" customHeight="1" thickBot="1">
      <c r="A28" s="88"/>
      <c r="B28" s="89" t="s">
        <v>121</v>
      </c>
      <c r="C28" s="109" t="e">
        <f>SUM(C19:C20,C23,C27)</f>
        <v>#REF!</v>
      </c>
      <c r="D28" s="109" t="e">
        <f>SUM(D19:D20,D23,D27)</f>
        <v>#REF!</v>
      </c>
      <c r="E28" s="109" t="e">
        <f>SUM(E19:E20,E23,E27)</f>
        <v>#REF!</v>
      </c>
      <c r="F28" s="109">
        <f>SUM(F23,F27)</f>
        <v>668167604</v>
      </c>
      <c r="G28" s="109">
        <f>SUM(G23,G27)</f>
        <v>949079042</v>
      </c>
      <c r="H28" s="110"/>
      <c r="I28" s="111" t="s">
        <v>122</v>
      </c>
      <c r="J28" s="109" t="e">
        <f>SUM(J17:J18,J22,J27)</f>
        <v>#REF!</v>
      </c>
      <c r="K28" s="109" t="e">
        <f>SUM(K17:K18,K22,K27)</f>
        <v>#REF!</v>
      </c>
      <c r="L28" s="109" t="e">
        <f>SUM(L17:L18,L22,L27)</f>
        <v>#REF!</v>
      </c>
      <c r="M28" s="112">
        <f>SUM(M17:M18,M22,M27)</f>
        <v>876211811</v>
      </c>
      <c r="N28" s="112">
        <f>SUM(N17:N18,N22,N27)</f>
        <v>1061711249</v>
      </c>
    </row>
    <row r="29" spans="1:14" ht="20.100000000000001" customHeight="1" thickBot="1">
      <c r="A29" s="76"/>
      <c r="B29" s="113" t="s">
        <v>116</v>
      </c>
      <c r="C29" s="114" t="e">
        <f>SUM(C20:C21,C25,C28)</f>
        <v>#REF!</v>
      </c>
      <c r="D29" s="114" t="e">
        <f>SUM(D20:D21,D25,D28)</f>
        <v>#REF!</v>
      </c>
      <c r="E29" s="114" t="e">
        <f>SUM(E20:E21,E25,E28)</f>
        <v>#REF!</v>
      </c>
      <c r="F29" s="114"/>
      <c r="G29" s="114"/>
      <c r="H29" s="115"/>
      <c r="I29" s="116" t="s">
        <v>117</v>
      </c>
      <c r="J29" s="117" t="e">
        <f>IF(((C28-J28)&gt;0),C28-J28,"----")</f>
        <v>#REF!</v>
      </c>
      <c r="K29" s="117"/>
      <c r="L29" s="117" t="e">
        <f>IF(((E28-L28)&gt;0),E28-L28,"----")</f>
        <v>#REF!</v>
      </c>
      <c r="M29" s="118" t="str">
        <f>IF(((F28-M28)&gt;0),F28-M28,"----")</f>
        <v>----</v>
      </c>
      <c r="N29" s="118" t="str">
        <f>IF(((H28-N28)&gt;0),H28-N28,"----")</f>
        <v>----</v>
      </c>
    </row>
    <row r="30" spans="1:14" ht="20.100000000000001" customHeight="1" thickBot="1">
      <c r="A30" s="119"/>
      <c r="B30" s="120" t="s">
        <v>123</v>
      </c>
      <c r="C30" s="121" t="e">
        <f>SUM(C15,C28)</f>
        <v>#REF!</v>
      </c>
      <c r="D30" s="121" t="e">
        <f>SUM(D15,D28)</f>
        <v>#REF!</v>
      </c>
      <c r="E30" s="121" t="e">
        <f>SUM(E15,E28)</f>
        <v>#REF!</v>
      </c>
      <c r="F30" s="121">
        <f>SUM(F15,F28)</f>
        <v>1765106909</v>
      </c>
      <c r="G30" s="121">
        <f>SUM(G15,G28)</f>
        <v>2066278667</v>
      </c>
      <c r="H30" s="121"/>
      <c r="I30" s="122" t="s">
        <v>124</v>
      </c>
      <c r="J30" s="121" t="e">
        <f>SUM(J15,J28)</f>
        <v>#REF!</v>
      </c>
      <c r="K30" s="121" t="e">
        <f>SUM(K15,K28)</f>
        <v>#REF!</v>
      </c>
      <c r="L30" s="121" t="e">
        <f>SUM(L15,L28)</f>
        <v>#REF!</v>
      </c>
      <c r="M30" s="123">
        <f>SUM(M15,M28)</f>
        <v>1765106909</v>
      </c>
      <c r="N30" s="123">
        <f>SUM(N15,N28)</f>
        <v>2066278667</v>
      </c>
    </row>
  </sheetData>
  <sheetProtection selectLockedCells="1" selectUnlockedCells="1"/>
  <mergeCells count="10">
    <mergeCell ref="A1:A3"/>
    <mergeCell ref="B1:B3"/>
    <mergeCell ref="C1:E1"/>
    <mergeCell ref="H1:H3"/>
    <mergeCell ref="J1:L1"/>
    <mergeCell ref="C2:D2"/>
    <mergeCell ref="E2:E3"/>
    <mergeCell ref="J2:K2"/>
    <mergeCell ref="L2:L3"/>
    <mergeCell ref="I1:I3"/>
  </mergeCells>
  <phoneticPr fontId="55" type="noConversion"/>
  <pageMargins left="0.74791666666666667" right="0.74791666666666667" top="0.98402777777777772" bottom="0.98402777777777772" header="0.51180555555555551" footer="0.51180555555555551"/>
  <pageSetup paperSize="9" scale="74" firstPageNumber="0" orientation="landscape" horizontalDpi="300" verticalDpi="300" r:id="rId1"/>
  <headerFooter alignWithMargins="0">
    <oddHeader>&amp;L&amp;"Times New Roman,Normál"&amp;14Hegyeshalom Nagyközségi Önkormányzat&amp;C&amp;"Times New Roman,Normál"&amp;14Működési és felhalmozási mérleg 2017. terv&amp;R&amp;"Arial CE,Normál"&amp;12 2. 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AA58"/>
  <sheetViews>
    <sheetView topLeftCell="J38" zoomScaleNormal="100" workbookViewId="0">
      <selection sqref="A1:AA56"/>
    </sheetView>
  </sheetViews>
  <sheetFormatPr defaultColWidth="8.5703125" defaultRowHeight="12.75"/>
  <cols>
    <col min="1" max="1" width="6.5703125" customWidth="1"/>
    <col min="2" max="2" width="57" customWidth="1"/>
    <col min="3" max="5" width="0" hidden="1" customWidth="1"/>
    <col min="6" max="6" width="24.140625" customWidth="1"/>
    <col min="7" max="7" width="19.42578125" customWidth="1"/>
    <col min="8" max="8" width="1.140625" hidden="1" customWidth="1"/>
    <col min="9" max="9" width="18.140625" customWidth="1"/>
    <col min="10" max="10" width="18.28515625" customWidth="1"/>
    <col min="11" max="11" width="0" hidden="1" customWidth="1"/>
    <col min="12" max="12" width="16.140625" customWidth="1"/>
    <col min="13" max="13" width="20.28515625" customWidth="1"/>
    <col min="14" max="14" width="19.42578125" customWidth="1"/>
    <col min="15" max="15" width="1.140625" hidden="1" customWidth="1"/>
    <col min="16" max="16" width="18.140625" customWidth="1"/>
    <col min="17" max="17" width="18.28515625" customWidth="1"/>
    <col min="18" max="18" width="0" hidden="1" customWidth="1"/>
    <col min="19" max="19" width="16.140625" customWidth="1"/>
    <col min="20" max="20" width="20.28515625" customWidth="1"/>
    <col min="21" max="21" width="19.42578125" customWidth="1"/>
    <col min="22" max="22" width="1.140625" hidden="1" customWidth="1"/>
    <col min="23" max="23" width="18.140625" customWidth="1"/>
    <col min="24" max="24" width="18.28515625" customWidth="1"/>
    <col min="25" max="25" width="0" hidden="1" customWidth="1"/>
    <col min="26" max="26" width="16.140625" customWidth="1"/>
    <col min="27" max="27" width="20.28515625" customWidth="1"/>
  </cols>
  <sheetData>
    <row r="1" spans="1:27" ht="15" customHeight="1">
      <c r="A1" s="801" t="s">
        <v>125</v>
      </c>
      <c r="B1" s="802" t="s">
        <v>0</v>
      </c>
      <c r="C1" s="803" t="s">
        <v>126</v>
      </c>
      <c r="D1" s="803"/>
      <c r="E1" s="803"/>
      <c r="F1" s="804" t="s">
        <v>677</v>
      </c>
      <c r="G1" s="800"/>
      <c r="H1" s="800"/>
      <c r="I1" s="800"/>
      <c r="J1" s="800"/>
      <c r="K1" s="800"/>
      <c r="L1" s="800"/>
      <c r="M1" s="800"/>
      <c r="N1" s="798" t="s">
        <v>678</v>
      </c>
      <c r="O1" s="798"/>
      <c r="P1" s="798"/>
      <c r="Q1" s="798"/>
      <c r="R1" s="798"/>
      <c r="S1" s="798"/>
      <c r="T1" s="798"/>
      <c r="U1" s="799" t="s">
        <v>679</v>
      </c>
      <c r="V1" s="798"/>
      <c r="W1" s="798"/>
      <c r="X1" s="798"/>
      <c r="Y1" s="798"/>
      <c r="Z1" s="798"/>
      <c r="AA1" s="798"/>
    </row>
    <row r="2" spans="1:27" ht="15.75" customHeight="1">
      <c r="A2" s="801"/>
      <c r="B2" s="802"/>
      <c r="C2" s="124" t="s">
        <v>4</v>
      </c>
      <c r="D2" s="124" t="s">
        <v>5</v>
      </c>
      <c r="E2" s="124" t="s">
        <v>6</v>
      </c>
      <c r="F2" s="804"/>
      <c r="G2" s="125" t="s">
        <v>127</v>
      </c>
      <c r="H2" s="125" t="s">
        <v>128</v>
      </c>
      <c r="I2" s="125" t="s">
        <v>129</v>
      </c>
      <c r="J2" s="125" t="s">
        <v>130</v>
      </c>
      <c r="K2" s="125" t="s">
        <v>131</v>
      </c>
      <c r="L2" s="125" t="s">
        <v>570</v>
      </c>
      <c r="M2" s="126" t="s">
        <v>132</v>
      </c>
      <c r="N2" s="125" t="s">
        <v>127</v>
      </c>
      <c r="O2" s="125" t="s">
        <v>128</v>
      </c>
      <c r="P2" s="125" t="s">
        <v>129</v>
      </c>
      <c r="Q2" s="125" t="s">
        <v>130</v>
      </c>
      <c r="R2" s="125" t="s">
        <v>131</v>
      </c>
      <c r="S2" s="125" t="s">
        <v>570</v>
      </c>
      <c r="T2" s="126" t="s">
        <v>132</v>
      </c>
      <c r="U2" s="125" t="s">
        <v>127</v>
      </c>
      <c r="V2" s="125" t="s">
        <v>128</v>
      </c>
      <c r="W2" s="125" t="s">
        <v>129</v>
      </c>
      <c r="X2" s="125" t="s">
        <v>130</v>
      </c>
      <c r="Y2" s="125" t="s">
        <v>131</v>
      </c>
      <c r="Z2" s="125" t="s">
        <v>570</v>
      </c>
      <c r="AA2" s="126" t="s">
        <v>132</v>
      </c>
    </row>
    <row r="3" spans="1:27" ht="27" customHeight="1">
      <c r="A3" s="127" t="s">
        <v>133</v>
      </c>
      <c r="B3" s="6" t="s">
        <v>134</v>
      </c>
      <c r="C3" s="128" t="e">
        <f>SUM(Önkormányzat!#REF!)</f>
        <v>#REF!</v>
      </c>
      <c r="D3" s="129" t="e">
        <f>SUM(Önkormányzat!#REF!)</f>
        <v>#REF!</v>
      </c>
      <c r="E3" s="129" t="e">
        <f>SUM(Önkormányzat!#REF!)</f>
        <v>#REF!</v>
      </c>
      <c r="F3" s="130">
        <f>M3</f>
        <v>146668680</v>
      </c>
      <c r="G3" s="129">
        <f>Önkormányzat!C78</f>
        <v>146668680</v>
      </c>
      <c r="H3" s="6"/>
      <c r="I3" s="6"/>
      <c r="J3" s="6"/>
      <c r="K3" s="6"/>
      <c r="L3" s="6"/>
      <c r="M3" s="131">
        <f t="shared" ref="M3:M9" si="0">SUM(G3:K3)</f>
        <v>146668680</v>
      </c>
      <c r="N3" s="129">
        <f>Önkormányzat!E78</f>
        <v>146668680</v>
      </c>
      <c r="O3" s="6"/>
      <c r="P3" s="6"/>
      <c r="Q3" s="6"/>
      <c r="R3" s="6"/>
      <c r="S3" s="6"/>
      <c r="T3" s="131">
        <f t="shared" ref="T3:T9" si="1">SUM(N3:R3)</f>
        <v>146668680</v>
      </c>
      <c r="U3" s="129">
        <f>Önkormányzat!F78</f>
        <v>76511246</v>
      </c>
      <c r="V3" s="6"/>
      <c r="W3" s="6"/>
      <c r="X3" s="6"/>
      <c r="Y3" s="6"/>
      <c r="Z3" s="6"/>
      <c r="AA3" s="131">
        <f t="shared" ref="AA3:AA9" si="2">SUM(U3:Y3)</f>
        <v>76511246</v>
      </c>
    </row>
    <row r="4" spans="1:27" ht="27" customHeight="1">
      <c r="A4" s="127" t="s">
        <v>135</v>
      </c>
      <c r="B4" s="18" t="s">
        <v>136</v>
      </c>
      <c r="C4" s="128" t="e">
        <f>SUM(Önkormányzat!#REF!)</f>
        <v>#REF!</v>
      </c>
      <c r="D4" s="129" t="e">
        <f>SUM(Önkormányzat!#REF!)</f>
        <v>#REF!</v>
      </c>
      <c r="E4" s="129" t="e">
        <f>SUM(Önkormányzat!#REF!)</f>
        <v>#REF!</v>
      </c>
      <c r="F4" s="130">
        <f t="shared" ref="F4:F9" si="3">M4</f>
        <v>85345970</v>
      </c>
      <c r="G4" s="129">
        <f>Önkormányzat!C79</f>
        <v>85345970</v>
      </c>
      <c r="H4" s="132"/>
      <c r="I4" s="132"/>
      <c r="J4" s="132"/>
      <c r="K4" s="132"/>
      <c r="L4" s="132"/>
      <c r="M4" s="131">
        <f t="shared" si="0"/>
        <v>85345970</v>
      </c>
      <c r="N4" s="129">
        <f>Önkormányzat!E79</f>
        <v>85345970</v>
      </c>
      <c r="O4" s="132"/>
      <c r="P4" s="132"/>
      <c r="Q4" s="132"/>
      <c r="R4" s="132"/>
      <c r="S4" s="132"/>
      <c r="T4" s="131">
        <f t="shared" si="1"/>
        <v>85345970</v>
      </c>
      <c r="U4" s="129">
        <f>Önkormányzat!F79</f>
        <v>45832267</v>
      </c>
      <c r="V4" s="132"/>
      <c r="W4" s="132"/>
      <c r="X4" s="132"/>
      <c r="Y4" s="132"/>
      <c r="Z4" s="132"/>
      <c r="AA4" s="131">
        <f t="shared" si="2"/>
        <v>45832267</v>
      </c>
    </row>
    <row r="5" spans="1:27" ht="27" customHeight="1">
      <c r="A5" s="127" t="s">
        <v>137</v>
      </c>
      <c r="B5" s="18" t="s">
        <v>138</v>
      </c>
      <c r="C5" s="128" t="e">
        <f>SUM(Önkormányzat!#REF!)</f>
        <v>#REF!</v>
      </c>
      <c r="D5" s="129" t="e">
        <f>SUM(Önkormányzat!#REF!)</f>
        <v>#REF!</v>
      </c>
      <c r="E5" s="129" t="e">
        <f>SUM(Önkormányzat!#REF!)</f>
        <v>#REF!</v>
      </c>
      <c r="F5" s="130">
        <f t="shared" si="3"/>
        <v>21644206</v>
      </c>
      <c r="G5" s="129">
        <f>Önkormányzat!C80</f>
        <v>21644206</v>
      </c>
      <c r="H5" s="132"/>
      <c r="I5" s="132"/>
      <c r="J5" s="132"/>
      <c r="K5" s="132"/>
      <c r="L5" s="132"/>
      <c r="M5" s="131">
        <f t="shared" si="0"/>
        <v>21644206</v>
      </c>
      <c r="N5" s="129">
        <f>Önkormányzat!E80</f>
        <v>21644206</v>
      </c>
      <c r="O5" s="132"/>
      <c r="P5" s="132"/>
      <c r="Q5" s="132"/>
      <c r="R5" s="132"/>
      <c r="S5" s="132"/>
      <c r="T5" s="131">
        <f t="shared" si="1"/>
        <v>21644206</v>
      </c>
      <c r="U5" s="129">
        <f>Önkormányzat!F80</f>
        <v>11416444</v>
      </c>
      <c r="V5" s="132"/>
      <c r="W5" s="132"/>
      <c r="X5" s="132"/>
      <c r="Y5" s="132"/>
      <c r="Z5" s="132"/>
      <c r="AA5" s="131">
        <f t="shared" si="2"/>
        <v>11416444</v>
      </c>
    </row>
    <row r="6" spans="1:27" ht="27" customHeight="1">
      <c r="A6" s="127" t="s">
        <v>139</v>
      </c>
      <c r="B6" s="18" t="s">
        <v>140</v>
      </c>
      <c r="C6" s="128" t="e">
        <f>SUM(Önkormányzat!#REF!)</f>
        <v>#REF!</v>
      </c>
      <c r="D6" s="129" t="e">
        <f>SUM(Önkormányzat!#REF!)</f>
        <v>#REF!</v>
      </c>
      <c r="E6" s="129" t="e">
        <f>SUM(Önkormányzat!#REF!)</f>
        <v>#REF!</v>
      </c>
      <c r="F6" s="130">
        <f t="shared" si="3"/>
        <v>8037680</v>
      </c>
      <c r="G6" s="129">
        <f>Önkormányzat!C81</f>
        <v>8037680</v>
      </c>
      <c r="H6" s="132"/>
      <c r="I6" s="132"/>
      <c r="J6" s="132"/>
      <c r="K6" s="132"/>
      <c r="L6" s="132"/>
      <c r="M6" s="131">
        <f t="shared" si="0"/>
        <v>8037680</v>
      </c>
      <c r="N6" s="129">
        <f>Önkormányzat!E81</f>
        <v>8037680</v>
      </c>
      <c r="O6" s="132"/>
      <c r="P6" s="132"/>
      <c r="Q6" s="132"/>
      <c r="R6" s="132"/>
      <c r="S6" s="132"/>
      <c r="T6" s="131">
        <f t="shared" si="1"/>
        <v>8037680</v>
      </c>
      <c r="U6" s="129">
        <f>Önkormányzat!F81</f>
        <v>4666933</v>
      </c>
      <c r="V6" s="132"/>
      <c r="W6" s="132"/>
      <c r="X6" s="132"/>
      <c r="Y6" s="132"/>
      <c r="Z6" s="132"/>
      <c r="AA6" s="131">
        <f t="shared" si="2"/>
        <v>4666933</v>
      </c>
    </row>
    <row r="7" spans="1:27" ht="27" customHeight="1">
      <c r="A7" s="127" t="s">
        <v>141</v>
      </c>
      <c r="B7" s="18" t="s">
        <v>142</v>
      </c>
      <c r="C7" s="128" t="e">
        <f>SUM(Önkormányzat!#REF!)</f>
        <v>#REF!</v>
      </c>
      <c r="D7" s="129" t="e">
        <f>SUM(Önkormányzat!#REF!)</f>
        <v>#REF!</v>
      </c>
      <c r="E7" s="129" t="e">
        <f>SUM(Önkormányzat!#REF!)</f>
        <v>#REF!</v>
      </c>
      <c r="F7" s="130">
        <f t="shared" si="3"/>
        <v>16652000</v>
      </c>
      <c r="G7" s="129">
        <f>Önkormányzat!C82</f>
        <v>16652000</v>
      </c>
      <c r="H7" s="132"/>
      <c r="I7" s="132"/>
      <c r="J7" s="132"/>
      <c r="K7" s="132"/>
      <c r="L7" s="132"/>
      <c r="M7" s="131">
        <f t="shared" si="0"/>
        <v>16652000</v>
      </c>
      <c r="N7" s="129">
        <f>Önkormányzat!E82</f>
        <v>16652000</v>
      </c>
      <c r="O7" s="132"/>
      <c r="P7" s="132"/>
      <c r="Q7" s="132"/>
      <c r="R7" s="132"/>
      <c r="S7" s="132"/>
      <c r="T7" s="131">
        <f t="shared" si="1"/>
        <v>16652000</v>
      </c>
      <c r="U7" s="129">
        <f>Önkormányzat!F82</f>
        <v>8659040</v>
      </c>
      <c r="V7" s="132"/>
      <c r="W7" s="132"/>
      <c r="X7" s="132"/>
      <c r="Y7" s="132"/>
      <c r="Z7" s="132"/>
      <c r="AA7" s="131">
        <f t="shared" si="2"/>
        <v>8659040</v>
      </c>
    </row>
    <row r="8" spans="1:27" ht="27" customHeight="1">
      <c r="A8" s="127" t="s">
        <v>143</v>
      </c>
      <c r="B8" s="18" t="s">
        <v>144</v>
      </c>
      <c r="C8" s="128" t="e">
        <f>SUM(Önkormányzat!#REF!)</f>
        <v>#REF!</v>
      </c>
      <c r="D8" s="129" t="e">
        <f>SUM(Önkormányzat!#REF!)</f>
        <v>#REF!</v>
      </c>
      <c r="E8" s="129" t="e">
        <f>SUM(Önkormányzat!#REF!)</f>
        <v>#REF!</v>
      </c>
      <c r="F8" s="130">
        <f t="shared" si="3"/>
        <v>0</v>
      </c>
      <c r="G8" s="129">
        <f>Önkormányzat!C83</f>
        <v>0</v>
      </c>
      <c r="H8" s="132"/>
      <c r="I8" s="132"/>
      <c r="J8" s="132"/>
      <c r="K8" s="132"/>
      <c r="L8" s="132"/>
      <c r="M8" s="131">
        <f t="shared" si="0"/>
        <v>0</v>
      </c>
      <c r="N8" s="129">
        <f>Önkormányzat!E83</f>
        <v>18049118</v>
      </c>
      <c r="O8" s="132"/>
      <c r="P8" s="132"/>
      <c r="Q8" s="132"/>
      <c r="R8" s="132"/>
      <c r="S8" s="132"/>
      <c r="T8" s="131">
        <f t="shared" si="1"/>
        <v>18049118</v>
      </c>
      <c r="U8" s="129">
        <f>Önkormányzat!F83</f>
        <v>18049118</v>
      </c>
      <c r="V8" s="132"/>
      <c r="W8" s="132"/>
      <c r="X8" s="132"/>
      <c r="Y8" s="132"/>
      <c r="Z8" s="132"/>
      <c r="AA8" s="131">
        <f t="shared" si="2"/>
        <v>18049118</v>
      </c>
    </row>
    <row r="9" spans="1:27" ht="27" customHeight="1">
      <c r="A9" s="127"/>
      <c r="B9" s="18" t="s">
        <v>543</v>
      </c>
      <c r="C9" s="128"/>
      <c r="D9" s="129"/>
      <c r="E9" s="129"/>
      <c r="F9" s="130">
        <f t="shared" si="3"/>
        <v>0</v>
      </c>
      <c r="G9" s="129">
        <f>Önkormányzat!C84</f>
        <v>0</v>
      </c>
      <c r="H9" s="132"/>
      <c r="I9" s="132"/>
      <c r="J9" s="132"/>
      <c r="K9" s="132"/>
      <c r="L9" s="132"/>
      <c r="M9" s="131">
        <f t="shared" si="0"/>
        <v>0</v>
      </c>
      <c r="N9" s="129">
        <f>Önkormányzat!E84</f>
        <v>1990400</v>
      </c>
      <c r="O9" s="132"/>
      <c r="P9" s="132"/>
      <c r="Q9" s="132"/>
      <c r="R9" s="132"/>
      <c r="S9" s="132"/>
      <c r="T9" s="131">
        <f t="shared" si="1"/>
        <v>1990400</v>
      </c>
      <c r="U9" s="129">
        <f>Önkormányzat!F84</f>
        <v>1990400</v>
      </c>
      <c r="V9" s="132"/>
      <c r="W9" s="132"/>
      <c r="X9" s="132"/>
      <c r="Y9" s="132"/>
      <c r="Z9" s="132"/>
      <c r="AA9" s="131">
        <f t="shared" si="2"/>
        <v>1990400</v>
      </c>
    </row>
    <row r="10" spans="1:27" ht="27" customHeight="1">
      <c r="A10" s="65" t="s">
        <v>9</v>
      </c>
      <c r="B10" s="70" t="s">
        <v>10</v>
      </c>
      <c r="C10" s="133" t="e">
        <f>SUM(C3:C8)</f>
        <v>#REF!</v>
      </c>
      <c r="D10" s="134" t="e">
        <f>SUM(D3:D8)</f>
        <v>#REF!</v>
      </c>
      <c r="E10" s="134" t="e">
        <f>SUM(E3:E8)</f>
        <v>#REF!</v>
      </c>
      <c r="F10" s="135">
        <f t="shared" ref="F10:M10" si="4">SUM(F3:F9)</f>
        <v>278348536</v>
      </c>
      <c r="G10" s="134">
        <f t="shared" si="4"/>
        <v>278348536</v>
      </c>
      <c r="H10" s="134">
        <f t="shared" si="4"/>
        <v>0</v>
      </c>
      <c r="I10" s="134">
        <f t="shared" si="4"/>
        <v>0</v>
      </c>
      <c r="J10" s="134">
        <f t="shared" si="4"/>
        <v>0</v>
      </c>
      <c r="K10" s="134">
        <f t="shared" si="4"/>
        <v>0</v>
      </c>
      <c r="L10" s="134"/>
      <c r="M10" s="134">
        <f t="shared" si="4"/>
        <v>278348536</v>
      </c>
      <c r="N10" s="134">
        <f t="shared" ref="N10:R10" si="5">SUM(N3:N9)</f>
        <v>298388054</v>
      </c>
      <c r="O10" s="134">
        <f t="shared" si="5"/>
        <v>0</v>
      </c>
      <c r="P10" s="134">
        <f t="shared" si="5"/>
        <v>0</v>
      </c>
      <c r="Q10" s="134">
        <f t="shared" si="5"/>
        <v>0</v>
      </c>
      <c r="R10" s="134">
        <f t="shared" si="5"/>
        <v>0</v>
      </c>
      <c r="S10" s="134"/>
      <c r="T10" s="134">
        <f t="shared" ref="T10:Y10" si="6">SUM(T3:T9)</f>
        <v>298388054</v>
      </c>
      <c r="U10" s="134">
        <f t="shared" si="6"/>
        <v>167125448</v>
      </c>
      <c r="V10" s="134">
        <f t="shared" si="6"/>
        <v>0</v>
      </c>
      <c r="W10" s="134">
        <f t="shared" si="6"/>
        <v>0</v>
      </c>
      <c r="X10" s="134">
        <f t="shared" si="6"/>
        <v>0</v>
      </c>
      <c r="Y10" s="134">
        <f t="shared" si="6"/>
        <v>0</v>
      </c>
      <c r="Z10" s="134"/>
      <c r="AA10" s="134">
        <f t="shared" ref="AA10" si="7">SUM(AA3:AA9)</f>
        <v>167125448</v>
      </c>
    </row>
    <row r="11" spans="1:27" ht="27" customHeight="1">
      <c r="A11" s="136"/>
      <c r="B11" s="18" t="s">
        <v>145</v>
      </c>
      <c r="C11" s="128" t="e">
        <f>SUM(Önkormányzat!#REF!)</f>
        <v>#REF!</v>
      </c>
      <c r="D11" s="129" t="e">
        <f>SUM(Önkormányzat!#REF!)</f>
        <v>#REF!</v>
      </c>
      <c r="E11" s="129" t="e">
        <f>SUM(Önkormányzat!#REF!)</f>
        <v>#REF!</v>
      </c>
      <c r="F11" s="130">
        <f>G11+I11+J11</f>
        <v>35553138</v>
      </c>
      <c r="G11" s="129">
        <f>Önkormányzat!C88</f>
        <v>35553138</v>
      </c>
      <c r="H11" s="132"/>
      <c r="I11" s="132"/>
      <c r="J11" s="132"/>
      <c r="K11" s="132"/>
      <c r="L11" s="132"/>
      <c r="M11" s="131">
        <f>SUM(G11:K11)</f>
        <v>35553138</v>
      </c>
      <c r="N11" s="129">
        <f>Önkormányzat!E88</f>
        <v>35553138</v>
      </c>
      <c r="O11" s="132"/>
      <c r="P11" s="132"/>
      <c r="Q11" s="132"/>
      <c r="R11" s="132"/>
      <c r="S11" s="132"/>
      <c r="T11" s="131">
        <f>SUM(N11:R11)</f>
        <v>35553138</v>
      </c>
      <c r="U11" s="129">
        <f>Önkormányzat!F88</f>
        <v>15447300</v>
      </c>
      <c r="V11" s="132"/>
      <c r="W11" s="132"/>
      <c r="X11" s="132"/>
      <c r="Y11" s="132"/>
      <c r="Z11" s="132"/>
      <c r="AA11" s="131">
        <f>SUM(U11:Y11)</f>
        <v>15447300</v>
      </c>
    </row>
    <row r="12" spans="1:27" ht="27" customHeight="1">
      <c r="A12" s="136"/>
      <c r="B12" s="18" t="s">
        <v>146</v>
      </c>
      <c r="C12" s="128" t="e">
        <f>SUM(Önkormányzat!#REF!)</f>
        <v>#REF!</v>
      </c>
      <c r="D12" s="129" t="e">
        <f>SUM(Önkormányzat!#REF!)</f>
        <v>#REF!</v>
      </c>
      <c r="E12" s="129"/>
      <c r="F12" s="130">
        <f>G12+I12+J12</f>
        <v>10608081</v>
      </c>
      <c r="G12" s="129">
        <f>Önkormányzat!C89</f>
        <v>10608081</v>
      </c>
      <c r="H12" s="132"/>
      <c r="I12" s="132"/>
      <c r="J12" s="132"/>
      <c r="K12" s="132"/>
      <c r="L12" s="132"/>
      <c r="M12" s="131">
        <f>SUM(G12:K12)</f>
        <v>10608081</v>
      </c>
      <c r="N12" s="129">
        <f>Önkormányzat!E89</f>
        <v>10608081</v>
      </c>
      <c r="O12" s="132"/>
      <c r="P12" s="132"/>
      <c r="Q12" s="132"/>
      <c r="R12" s="132"/>
      <c r="S12" s="132"/>
      <c r="T12" s="131">
        <f>SUM(N12:R12)</f>
        <v>10608081</v>
      </c>
      <c r="U12" s="129">
        <f>Önkormányzat!F89</f>
        <v>7208664</v>
      </c>
      <c r="V12" s="132"/>
      <c r="W12" s="132"/>
      <c r="X12" s="132"/>
      <c r="Y12" s="132"/>
      <c r="Z12" s="132"/>
      <c r="AA12" s="131">
        <f>SUM(U12:Y12)</f>
        <v>7208664</v>
      </c>
    </row>
    <row r="13" spans="1:27" ht="27" customHeight="1">
      <c r="A13" s="136"/>
      <c r="B13" s="18" t="s">
        <v>583</v>
      </c>
      <c r="C13" s="128" t="e">
        <f>SUM(Önkormányzat!#REF!)</f>
        <v>#REF!</v>
      </c>
      <c r="D13" s="129" t="e">
        <f>SUM(Önkormányzat!#REF!)</f>
        <v>#REF!</v>
      </c>
      <c r="E13" s="129" t="e">
        <f>SUM(Önkormányzat!#REF!)</f>
        <v>#REF!</v>
      </c>
      <c r="F13" s="130">
        <f>M13</f>
        <v>0</v>
      </c>
      <c r="G13" s="129">
        <f>Önkormányzat!C86</f>
        <v>0</v>
      </c>
      <c r="H13" s="132"/>
      <c r="I13" s="132"/>
      <c r="J13" s="132"/>
      <c r="K13" s="132"/>
      <c r="L13" s="132"/>
      <c r="M13" s="131">
        <f>SUM(G13:K13)</f>
        <v>0</v>
      </c>
      <c r="N13" s="129">
        <f>Önkormányzat!E86</f>
        <v>0</v>
      </c>
      <c r="O13" s="132"/>
      <c r="P13" s="132"/>
      <c r="Q13" s="132"/>
      <c r="R13" s="132"/>
      <c r="S13" s="132"/>
      <c r="T13" s="131">
        <f>SUM(N13:R13)</f>
        <v>0</v>
      </c>
      <c r="U13" s="129">
        <f>Önkormányzat!F86</f>
        <v>0</v>
      </c>
      <c r="V13" s="132"/>
      <c r="W13" s="132"/>
      <c r="X13" s="132"/>
      <c r="Y13" s="132"/>
      <c r="Z13" s="132"/>
      <c r="AA13" s="131">
        <f>SUM(U13:Y13)</f>
        <v>0</v>
      </c>
    </row>
    <row r="14" spans="1:27" ht="27" customHeight="1">
      <c r="A14" s="136"/>
      <c r="B14" s="18" t="s">
        <v>698</v>
      </c>
      <c r="C14" s="128" t="e">
        <f>SUM(Önkormányzat!#REF!)</f>
        <v>#REF!</v>
      </c>
      <c r="D14" s="129" t="e">
        <f>SUM(Önkormányzat!#REF!)</f>
        <v>#REF!</v>
      </c>
      <c r="E14" s="129" t="e">
        <f>SUM(Önkormányzat!#REF!)</f>
        <v>#REF!</v>
      </c>
      <c r="F14" s="130"/>
      <c r="G14" s="129"/>
      <c r="H14" s="132"/>
      <c r="I14" s="132"/>
      <c r="J14" s="132"/>
      <c r="K14" s="132"/>
      <c r="L14" s="132"/>
      <c r="M14" s="131">
        <f>SUM(G14:K14)</f>
        <v>0</v>
      </c>
      <c r="N14" s="129">
        <f>Önkormányzat!E87</f>
        <v>764921</v>
      </c>
      <c r="O14" s="132"/>
      <c r="P14" s="132"/>
      <c r="Q14" s="132"/>
      <c r="R14" s="132"/>
      <c r="S14" s="132"/>
      <c r="T14" s="131">
        <f>SUM(N14:R14)</f>
        <v>764921</v>
      </c>
      <c r="U14" s="129"/>
      <c r="V14" s="132"/>
      <c r="W14" s="132"/>
      <c r="X14" s="132"/>
      <c r="Y14" s="132"/>
      <c r="Z14" s="132"/>
      <c r="AA14" s="131">
        <f>SUM(U14:Y14)</f>
        <v>0</v>
      </c>
    </row>
    <row r="15" spans="1:27" ht="27" customHeight="1">
      <c r="A15" s="65" t="s">
        <v>13</v>
      </c>
      <c r="B15" s="70" t="s">
        <v>147</v>
      </c>
      <c r="C15" s="133" t="e">
        <f t="shared" ref="C15:H15" si="8">SUM(C11:C14)</f>
        <v>#REF!</v>
      </c>
      <c r="D15" s="134" t="e">
        <f t="shared" si="8"/>
        <v>#REF!</v>
      </c>
      <c r="E15" s="134" t="e">
        <f t="shared" si="8"/>
        <v>#REF!</v>
      </c>
      <c r="F15" s="135">
        <f t="shared" si="8"/>
        <v>46161219</v>
      </c>
      <c r="G15" s="134">
        <f>Önkormányzat!C90</f>
        <v>46161219</v>
      </c>
      <c r="H15" s="134">
        <f t="shared" si="8"/>
        <v>0</v>
      </c>
      <c r="I15" s="134"/>
      <c r="J15" s="134">
        <f>SUM(J11:J14)</f>
        <v>0</v>
      </c>
      <c r="K15" s="134">
        <f>SUM(K11:K14)</f>
        <v>0</v>
      </c>
      <c r="L15" s="134"/>
      <c r="M15" s="134">
        <f>SUM(M11:M14)</f>
        <v>46161219</v>
      </c>
      <c r="N15" s="134">
        <f>Önkormányzat!E90</f>
        <v>46926140</v>
      </c>
      <c r="O15" s="134">
        <f t="shared" ref="O15" si="9">SUM(O11:O14)</f>
        <v>0</v>
      </c>
      <c r="P15" s="134"/>
      <c r="Q15" s="134">
        <f>SUM(Q11:Q14)</f>
        <v>0</v>
      </c>
      <c r="R15" s="134">
        <f>SUM(R11:R14)</f>
        <v>0</v>
      </c>
      <c r="S15" s="134"/>
      <c r="T15" s="134">
        <f>SUM(T11:T14)</f>
        <v>46926140</v>
      </c>
      <c r="U15" s="134">
        <f>Önkormányzat!F90</f>
        <v>24172185</v>
      </c>
      <c r="V15" s="134">
        <f t="shared" ref="V15" si="10">SUM(V11:V14)</f>
        <v>0</v>
      </c>
      <c r="W15" s="134"/>
      <c r="X15" s="134">
        <f>SUM(X11:X14)</f>
        <v>0</v>
      </c>
      <c r="Y15" s="134">
        <f>SUM(Y11:Y14)</f>
        <v>0</v>
      </c>
      <c r="Z15" s="134"/>
      <c r="AA15" s="134">
        <f>SUM(AA11:AA14)</f>
        <v>22655964</v>
      </c>
    </row>
    <row r="16" spans="1:27" ht="27" customHeight="1">
      <c r="A16" s="40" t="s">
        <v>17</v>
      </c>
      <c r="B16" s="137" t="s">
        <v>148</v>
      </c>
      <c r="C16" s="9" t="e">
        <f t="shared" ref="C16:H16" si="11">SUM(C15,C10)</f>
        <v>#REF!</v>
      </c>
      <c r="D16" s="9" t="e">
        <f t="shared" si="11"/>
        <v>#REF!</v>
      </c>
      <c r="E16" s="9" t="e">
        <f t="shared" si="11"/>
        <v>#REF!</v>
      </c>
      <c r="F16" s="12">
        <f t="shared" si="11"/>
        <v>324509755</v>
      </c>
      <c r="G16" s="9">
        <f t="shared" si="11"/>
        <v>324509755</v>
      </c>
      <c r="H16" s="9">
        <f t="shared" si="11"/>
        <v>0</v>
      </c>
      <c r="I16" s="9"/>
      <c r="J16" s="9">
        <f>SUM(J15,J10)</f>
        <v>0</v>
      </c>
      <c r="K16" s="9">
        <f>SUM(K15,K10)</f>
        <v>0</v>
      </c>
      <c r="L16" s="9"/>
      <c r="M16" s="9">
        <f>SUM(M15,M10)</f>
        <v>324509755</v>
      </c>
      <c r="N16" s="9">
        <f t="shared" ref="N16:O16" si="12">SUM(N15,N10)</f>
        <v>345314194</v>
      </c>
      <c r="O16" s="9">
        <f t="shared" si="12"/>
        <v>0</v>
      </c>
      <c r="P16" s="9"/>
      <c r="Q16" s="9">
        <f>SUM(Q15,Q10)</f>
        <v>0</v>
      </c>
      <c r="R16" s="9">
        <f>SUM(R15,R10)</f>
        <v>0</v>
      </c>
      <c r="S16" s="9"/>
      <c r="T16" s="9">
        <f>SUM(T15,T10)</f>
        <v>345314194</v>
      </c>
      <c r="U16" s="9">
        <f t="shared" ref="U16:V16" si="13">SUM(U15,U10)</f>
        <v>191297633</v>
      </c>
      <c r="V16" s="9">
        <f t="shared" si="13"/>
        <v>0</v>
      </c>
      <c r="W16" s="9"/>
      <c r="X16" s="9">
        <f>SUM(X15,X10)</f>
        <v>0</v>
      </c>
      <c r="Y16" s="9">
        <f>SUM(Y15,Y10)</f>
        <v>0</v>
      </c>
      <c r="Z16" s="9"/>
      <c r="AA16" s="9">
        <f>SUM(AA15,AA10)</f>
        <v>189781412</v>
      </c>
    </row>
    <row r="17" spans="1:27" s="141" customFormat="1" ht="27" customHeight="1">
      <c r="A17" s="138" t="s">
        <v>21</v>
      </c>
      <c r="B17" s="139" t="s">
        <v>149</v>
      </c>
      <c r="C17" s="132"/>
      <c r="D17" s="132"/>
      <c r="E17" s="132"/>
      <c r="F17" s="140">
        <f>G17+I17+J17</f>
        <v>0</v>
      </c>
      <c r="G17" s="132"/>
      <c r="H17" s="132"/>
      <c r="I17" s="132"/>
      <c r="J17" s="132"/>
      <c r="K17" s="132"/>
      <c r="L17" s="132"/>
      <c r="M17" s="132">
        <f>SUM(G17:J17)</f>
        <v>0</v>
      </c>
      <c r="N17" s="132"/>
      <c r="O17" s="132"/>
      <c r="P17" s="132"/>
      <c r="Q17" s="132"/>
      <c r="R17" s="132"/>
      <c r="S17" s="132"/>
      <c r="T17" s="132">
        <f>SUM(N17:Q17)</f>
        <v>0</v>
      </c>
      <c r="U17" s="132"/>
      <c r="V17" s="132"/>
      <c r="W17" s="132"/>
      <c r="X17" s="132"/>
      <c r="Y17" s="132"/>
      <c r="Z17" s="132"/>
      <c r="AA17" s="132">
        <f>SUM(U17:X17)</f>
        <v>0</v>
      </c>
    </row>
    <row r="18" spans="1:27" ht="27" customHeight="1">
      <c r="A18" s="65" t="s">
        <v>21</v>
      </c>
      <c r="B18" s="70" t="s">
        <v>150</v>
      </c>
      <c r="C18" s="142" t="e">
        <f>SUM(Önkormányzat!#REF!)</f>
        <v>#REF!</v>
      </c>
      <c r="D18" s="142" t="e">
        <f>SUM(Önkormányzat!#REF!)</f>
        <v>#REF!</v>
      </c>
      <c r="E18" s="142" t="e">
        <f>SUM(Önkormányzat!#REF!)</f>
        <v>#REF!</v>
      </c>
      <c r="F18" s="143">
        <f>SUM(F17)</f>
        <v>0</v>
      </c>
      <c r="G18" s="142">
        <f>SUM(G17)</f>
        <v>0</v>
      </c>
      <c r="H18" s="144"/>
      <c r="I18" s="144"/>
      <c r="J18" s="144"/>
      <c r="K18" s="144"/>
      <c r="L18" s="144"/>
      <c r="M18" s="144">
        <f>SUM(G18:J18)</f>
        <v>0</v>
      </c>
      <c r="N18" s="142">
        <f>SUM(N17)</f>
        <v>0</v>
      </c>
      <c r="O18" s="144"/>
      <c r="P18" s="144"/>
      <c r="Q18" s="144"/>
      <c r="R18" s="144"/>
      <c r="S18" s="144"/>
      <c r="T18" s="144">
        <f>SUM(N18:Q18)</f>
        <v>0</v>
      </c>
      <c r="U18" s="142">
        <f>SUM(U17)</f>
        <v>0</v>
      </c>
      <c r="V18" s="144"/>
      <c r="W18" s="144"/>
      <c r="X18" s="144"/>
      <c r="Y18" s="144"/>
      <c r="Z18" s="144"/>
      <c r="AA18" s="144">
        <f>SUM(U18:X18)</f>
        <v>0</v>
      </c>
    </row>
    <row r="19" spans="1:27" ht="27" customHeight="1">
      <c r="A19" s="136"/>
      <c r="B19" s="18" t="s">
        <v>151</v>
      </c>
      <c r="C19" s="128" t="e">
        <f>SUM(Önkormányzat!#REF!)</f>
        <v>#REF!</v>
      </c>
      <c r="D19" s="129" t="e">
        <f>SUM(Önkormányzat!#REF!)</f>
        <v>#REF!</v>
      </c>
      <c r="E19" s="129" t="e">
        <f>SUM(Önkormányzat!#REF!)</f>
        <v>#REF!</v>
      </c>
      <c r="F19" s="130">
        <f>G19+I19+J19</f>
        <v>0</v>
      </c>
      <c r="G19" s="129"/>
      <c r="H19" s="132"/>
      <c r="I19" s="132"/>
      <c r="J19" s="132"/>
      <c r="K19" s="132"/>
      <c r="L19" s="132"/>
      <c r="M19" s="131">
        <f>SUM(G19:K19)</f>
        <v>0</v>
      </c>
      <c r="N19" s="129"/>
      <c r="O19" s="132"/>
      <c r="P19" s="132"/>
      <c r="Q19" s="132"/>
      <c r="R19" s="132"/>
      <c r="S19" s="132"/>
      <c r="T19" s="131">
        <f>SUM(N19:R19)</f>
        <v>0</v>
      </c>
      <c r="U19" s="129"/>
      <c r="V19" s="132"/>
      <c r="W19" s="132"/>
      <c r="X19" s="132"/>
      <c r="Y19" s="132"/>
      <c r="Z19" s="132"/>
      <c r="AA19" s="131">
        <f>SUM(U19:Y19)</f>
        <v>0</v>
      </c>
    </row>
    <row r="20" spans="1:27" ht="27" customHeight="1">
      <c r="A20" s="136"/>
      <c r="B20" s="18"/>
      <c r="C20" s="128" t="e">
        <f>SUM(Önkormányzat!#REF!)</f>
        <v>#REF!</v>
      </c>
      <c r="D20" s="129" t="e">
        <f>SUM(Önkormányzat!#REF!)</f>
        <v>#REF!</v>
      </c>
      <c r="E20" s="129" t="e">
        <f>SUM(Önkormányzat!#REF!)</f>
        <v>#REF!</v>
      </c>
      <c r="F20" s="130"/>
      <c r="G20" s="128"/>
      <c r="H20" s="132"/>
      <c r="I20" s="132"/>
      <c r="J20" s="132"/>
      <c r="K20" s="132"/>
      <c r="L20" s="132"/>
      <c r="M20" s="131">
        <f>SUM(G20:K20)</f>
        <v>0</v>
      </c>
      <c r="N20" s="128"/>
      <c r="O20" s="132"/>
      <c r="P20" s="132"/>
      <c r="Q20" s="132"/>
      <c r="R20" s="132"/>
      <c r="S20" s="132"/>
      <c r="T20" s="131">
        <f>SUM(N20:R20)</f>
        <v>0</v>
      </c>
      <c r="U20" s="128"/>
      <c r="V20" s="132"/>
      <c r="W20" s="132"/>
      <c r="X20" s="132"/>
      <c r="Y20" s="132"/>
      <c r="Z20" s="132"/>
      <c r="AA20" s="131">
        <f>SUM(U20:Y20)</f>
        <v>0</v>
      </c>
    </row>
    <row r="21" spans="1:27" ht="27" customHeight="1">
      <c r="A21" s="136"/>
      <c r="B21" s="18"/>
      <c r="C21" s="128" t="e">
        <f>SUM(Önkormányzat!#REF!)</f>
        <v>#REF!</v>
      </c>
      <c r="D21" s="129" t="e">
        <f>SUM(Önkormányzat!#REF!)</f>
        <v>#REF!</v>
      </c>
      <c r="E21" s="129" t="e">
        <f>SUM(Önkormányzat!#REF!)</f>
        <v>#REF!</v>
      </c>
      <c r="F21" s="130"/>
      <c r="G21" s="128"/>
      <c r="H21" s="132"/>
      <c r="I21" s="132"/>
      <c r="J21" s="132"/>
      <c r="K21" s="132"/>
      <c r="L21" s="132"/>
      <c r="M21" s="131">
        <f>SUM(G21:K21)</f>
        <v>0</v>
      </c>
      <c r="N21" s="128"/>
      <c r="O21" s="132"/>
      <c r="P21" s="132"/>
      <c r="Q21" s="132"/>
      <c r="R21" s="132"/>
      <c r="S21" s="132"/>
      <c r="T21" s="131">
        <f>SUM(N21:R21)</f>
        <v>0</v>
      </c>
      <c r="U21" s="128"/>
      <c r="V21" s="132"/>
      <c r="W21" s="132"/>
      <c r="X21" s="132"/>
      <c r="Y21" s="132"/>
      <c r="Z21" s="132"/>
      <c r="AA21" s="131">
        <f>SUM(U21:Y21)</f>
        <v>0</v>
      </c>
    </row>
    <row r="22" spans="1:27" ht="27" customHeight="1">
      <c r="A22" s="65" t="s">
        <v>25</v>
      </c>
      <c r="B22" s="70" t="s">
        <v>152</v>
      </c>
      <c r="C22" s="133" t="e">
        <f t="shared" ref="C22:H22" si="14">SUM(C19:C21)</f>
        <v>#REF!</v>
      </c>
      <c r="D22" s="134" t="e">
        <f t="shared" si="14"/>
        <v>#REF!</v>
      </c>
      <c r="E22" s="134" t="e">
        <f t="shared" si="14"/>
        <v>#REF!</v>
      </c>
      <c r="F22" s="135">
        <f t="shared" si="14"/>
        <v>0</v>
      </c>
      <c r="G22" s="134">
        <f t="shared" si="14"/>
        <v>0</v>
      </c>
      <c r="H22" s="134">
        <f t="shared" si="14"/>
        <v>0</v>
      </c>
      <c r="I22" s="134"/>
      <c r="J22" s="134">
        <f>SUM(J19:J21)</f>
        <v>0</v>
      </c>
      <c r="K22" s="134">
        <f>SUM(K19:K21)</f>
        <v>0</v>
      </c>
      <c r="L22" s="134"/>
      <c r="M22" s="134">
        <f>SUM(M19:M21)</f>
        <v>0</v>
      </c>
      <c r="N22" s="134">
        <f t="shared" ref="N22:O22" si="15">SUM(N19:N21)</f>
        <v>0</v>
      </c>
      <c r="O22" s="134">
        <f t="shared" si="15"/>
        <v>0</v>
      </c>
      <c r="P22" s="134"/>
      <c r="Q22" s="134">
        <f>SUM(Q19:Q21)</f>
        <v>0</v>
      </c>
      <c r="R22" s="134">
        <f>SUM(R19:R21)</f>
        <v>0</v>
      </c>
      <c r="S22" s="134"/>
      <c r="T22" s="134">
        <f>SUM(T19:T21)</f>
        <v>0</v>
      </c>
      <c r="U22" s="134">
        <f t="shared" ref="U22:V22" si="16">SUM(U19:U21)</f>
        <v>0</v>
      </c>
      <c r="V22" s="134">
        <f t="shared" si="16"/>
        <v>0</v>
      </c>
      <c r="W22" s="134"/>
      <c r="X22" s="134">
        <f>SUM(X19:X21)</f>
        <v>0</v>
      </c>
      <c r="Y22" s="134">
        <f>SUM(Y19:Y21)</f>
        <v>0</v>
      </c>
      <c r="Z22" s="134"/>
      <c r="AA22" s="134">
        <f>SUM(AA19:AA21)</f>
        <v>0</v>
      </c>
    </row>
    <row r="23" spans="1:27" ht="27" customHeight="1">
      <c r="A23" s="40" t="s">
        <v>29</v>
      </c>
      <c r="B23" s="137" t="s">
        <v>153</v>
      </c>
      <c r="C23" s="9" t="e">
        <f t="shared" ref="C23:H23" si="17">SUM(C18,C22)</f>
        <v>#REF!</v>
      </c>
      <c r="D23" s="9" t="e">
        <f t="shared" si="17"/>
        <v>#REF!</v>
      </c>
      <c r="E23" s="9" t="e">
        <f t="shared" si="17"/>
        <v>#REF!</v>
      </c>
      <c r="F23" s="12">
        <f t="shared" si="17"/>
        <v>0</v>
      </c>
      <c r="G23" s="9">
        <f t="shared" si="17"/>
        <v>0</v>
      </c>
      <c r="H23" s="9">
        <f t="shared" si="17"/>
        <v>0</v>
      </c>
      <c r="I23" s="9"/>
      <c r="J23" s="9">
        <f>SUM(J18,J22)</f>
        <v>0</v>
      </c>
      <c r="K23" s="9">
        <f>SUM(K18,K22)</f>
        <v>0</v>
      </c>
      <c r="L23" s="9"/>
      <c r="M23" s="9">
        <f>SUM(M18,M22)</f>
        <v>0</v>
      </c>
      <c r="N23" s="9">
        <f t="shared" ref="N23:O23" si="18">SUM(N18,N22)</f>
        <v>0</v>
      </c>
      <c r="O23" s="9">
        <f t="shared" si="18"/>
        <v>0</v>
      </c>
      <c r="P23" s="9"/>
      <c r="Q23" s="9">
        <f>SUM(Q18,Q22)</f>
        <v>0</v>
      </c>
      <c r="R23" s="9">
        <f>SUM(R18,R22)</f>
        <v>0</v>
      </c>
      <c r="S23" s="9"/>
      <c r="T23" s="9">
        <f>SUM(T18,T22)</f>
        <v>0</v>
      </c>
      <c r="U23" s="9">
        <f t="shared" ref="U23:V23" si="19">SUM(U18,U22)</f>
        <v>0</v>
      </c>
      <c r="V23" s="9">
        <f t="shared" si="19"/>
        <v>0</v>
      </c>
      <c r="W23" s="9"/>
      <c r="X23" s="9">
        <f>SUM(X18,X22)</f>
        <v>0</v>
      </c>
      <c r="Y23" s="9">
        <f>SUM(Y18,Y22)</f>
        <v>0</v>
      </c>
      <c r="Z23" s="9"/>
      <c r="AA23" s="9">
        <f>SUM(AA18,AA22)</f>
        <v>0</v>
      </c>
    </row>
    <row r="24" spans="1:27" ht="27" customHeight="1">
      <c r="A24" s="136" t="s">
        <v>33</v>
      </c>
      <c r="B24" s="145" t="s">
        <v>154</v>
      </c>
      <c r="C24" s="128" t="e">
        <f>SUM(Önkormányzat!#REF!)</f>
        <v>#REF!</v>
      </c>
      <c r="D24" s="129" t="e">
        <f>SUM(Önkormányzat!#REF!)</f>
        <v>#REF!</v>
      </c>
      <c r="E24" s="129" t="e">
        <f>SUM(Önkormányzat!#REF!)</f>
        <v>#REF!</v>
      </c>
      <c r="F24" s="130">
        <f>SUM(Önkormányzat!C98)</f>
        <v>0</v>
      </c>
      <c r="G24" s="129">
        <f>Önkormányzat!C98</f>
        <v>0</v>
      </c>
      <c r="H24" s="132"/>
      <c r="I24" s="132"/>
      <c r="J24" s="132"/>
      <c r="K24" s="132"/>
      <c r="L24" s="132"/>
      <c r="M24" s="131">
        <f t="shared" ref="M24:M29" si="20">SUM(G24:K24)</f>
        <v>0</v>
      </c>
      <c r="N24" s="129">
        <f>Önkormányzat!E98</f>
        <v>0</v>
      </c>
      <c r="O24" s="132"/>
      <c r="P24" s="132"/>
      <c r="Q24" s="132"/>
      <c r="R24" s="132"/>
      <c r="S24" s="132"/>
      <c r="T24" s="131">
        <f t="shared" ref="T24:T29" si="21">SUM(N24:R24)</f>
        <v>0</v>
      </c>
      <c r="U24" s="129">
        <f>Önkormányzat!F98</f>
        <v>0</v>
      </c>
      <c r="V24" s="132"/>
      <c r="W24" s="132"/>
      <c r="X24" s="132"/>
      <c r="Y24" s="132"/>
      <c r="Z24" s="132"/>
      <c r="AA24" s="131">
        <f t="shared" ref="AA24:AA29" si="22">SUM(U24:Y24)</f>
        <v>0</v>
      </c>
    </row>
    <row r="25" spans="1:27" ht="27" customHeight="1">
      <c r="A25" s="136" t="s">
        <v>37</v>
      </c>
      <c r="B25" s="145" t="s">
        <v>155</v>
      </c>
      <c r="C25" s="128" t="e">
        <f>SUM(Önkormányzat!#REF!)</f>
        <v>#REF!</v>
      </c>
      <c r="D25" s="129" t="e">
        <f>SUM(Önkormányzat!#REF!)</f>
        <v>#REF!</v>
      </c>
      <c r="E25" s="129" t="e">
        <f>SUM(Önkormányzat!#REF!)</f>
        <v>#REF!</v>
      </c>
      <c r="F25" s="130">
        <f>M25</f>
        <v>93000000</v>
      </c>
      <c r="G25" s="129">
        <f>Önkormányzat!C99</f>
        <v>93000000</v>
      </c>
      <c r="H25" s="132"/>
      <c r="I25" s="132"/>
      <c r="J25" s="132"/>
      <c r="K25" s="132"/>
      <c r="L25" s="132"/>
      <c r="M25" s="131">
        <f t="shared" si="20"/>
        <v>93000000</v>
      </c>
      <c r="N25" s="129">
        <f>Önkormányzat!E99</f>
        <v>93000000</v>
      </c>
      <c r="O25" s="132"/>
      <c r="P25" s="132"/>
      <c r="Q25" s="132"/>
      <c r="R25" s="132"/>
      <c r="S25" s="132"/>
      <c r="T25" s="131">
        <f t="shared" si="21"/>
        <v>93000000</v>
      </c>
      <c r="U25" s="129">
        <f>Önkormányzat!F99</f>
        <v>69767088</v>
      </c>
      <c r="V25" s="132"/>
      <c r="W25" s="132"/>
      <c r="X25" s="132"/>
      <c r="Y25" s="132"/>
      <c r="Z25" s="132"/>
      <c r="AA25" s="131">
        <f t="shared" si="22"/>
        <v>69767088</v>
      </c>
    </row>
    <row r="26" spans="1:27" ht="27" customHeight="1">
      <c r="A26" s="136" t="s">
        <v>41</v>
      </c>
      <c r="B26" s="26" t="s">
        <v>156</v>
      </c>
      <c r="C26" s="128" t="e">
        <f>SUM(Önkormányzat!#REF!)</f>
        <v>#REF!</v>
      </c>
      <c r="D26" s="129" t="e">
        <f>SUM(Önkormányzat!#REF!)</f>
        <v>#REF!</v>
      </c>
      <c r="E26" s="129" t="e">
        <f>SUM(Önkormányzat!#REF!)</f>
        <v>#REF!</v>
      </c>
      <c r="F26" s="130">
        <f>M26</f>
        <v>207000000</v>
      </c>
      <c r="G26" s="129">
        <f>Önkormányzat!C100</f>
        <v>207000000</v>
      </c>
      <c r="H26" s="132"/>
      <c r="I26" s="132"/>
      <c r="J26" s="132"/>
      <c r="K26" s="132"/>
      <c r="L26" s="132"/>
      <c r="M26" s="131">
        <f t="shared" si="20"/>
        <v>207000000</v>
      </c>
      <c r="N26" s="129">
        <f>Önkormányzat!E100</f>
        <v>207000000</v>
      </c>
      <c r="O26" s="132"/>
      <c r="P26" s="132"/>
      <c r="Q26" s="132"/>
      <c r="R26" s="132"/>
      <c r="S26" s="132"/>
      <c r="T26" s="131">
        <f t="shared" si="21"/>
        <v>207000000</v>
      </c>
      <c r="U26" s="129">
        <f>Önkormányzat!F100</f>
        <v>119062603</v>
      </c>
      <c r="V26" s="132"/>
      <c r="W26" s="132"/>
      <c r="X26" s="132"/>
      <c r="Y26" s="132"/>
      <c r="Z26" s="132"/>
      <c r="AA26" s="131">
        <f t="shared" si="22"/>
        <v>119062603</v>
      </c>
    </row>
    <row r="27" spans="1:27" ht="27" customHeight="1">
      <c r="A27" s="136" t="s">
        <v>45</v>
      </c>
      <c r="B27" s="26" t="s">
        <v>46</v>
      </c>
      <c r="C27" s="128" t="e">
        <f>SUM(Önkormányzat!#REF!)</f>
        <v>#REF!</v>
      </c>
      <c r="D27" s="129" t="e">
        <f>SUM(Önkormányzat!#REF!)</f>
        <v>#REF!</v>
      </c>
      <c r="E27" s="129" t="e">
        <f>SUM(Önkormányzat!#REF!)</f>
        <v>#REF!</v>
      </c>
      <c r="F27" s="130">
        <f>M27</f>
        <v>0</v>
      </c>
      <c r="G27" s="129">
        <f>Önkormányzat!C101</f>
        <v>0</v>
      </c>
      <c r="H27" s="132"/>
      <c r="I27" s="132"/>
      <c r="J27" s="132"/>
      <c r="K27" s="132"/>
      <c r="L27" s="132"/>
      <c r="M27" s="131">
        <f t="shared" si="20"/>
        <v>0</v>
      </c>
      <c r="N27" s="129">
        <f>Önkormányzat!E101</f>
        <v>0</v>
      </c>
      <c r="O27" s="132"/>
      <c r="P27" s="132"/>
      <c r="Q27" s="132"/>
      <c r="R27" s="132"/>
      <c r="S27" s="132"/>
      <c r="T27" s="131">
        <f t="shared" si="21"/>
        <v>0</v>
      </c>
      <c r="U27" s="129">
        <f>Önkormányzat!F101</f>
        <v>0</v>
      </c>
      <c r="V27" s="132"/>
      <c r="W27" s="132"/>
      <c r="X27" s="132"/>
      <c r="Y27" s="132"/>
      <c r="Z27" s="132"/>
      <c r="AA27" s="131">
        <f t="shared" si="22"/>
        <v>0</v>
      </c>
    </row>
    <row r="28" spans="1:27" ht="27" customHeight="1">
      <c r="A28" s="136" t="s">
        <v>49</v>
      </c>
      <c r="B28" s="26" t="s">
        <v>157</v>
      </c>
      <c r="C28" s="128" t="e">
        <f>SUM(Önkormányzat!#REF!)</f>
        <v>#REF!</v>
      </c>
      <c r="D28" s="129" t="e">
        <f>SUM(Önkormányzat!#REF!)</f>
        <v>#REF!</v>
      </c>
      <c r="E28" s="129" t="e">
        <f>SUM(Önkormányzat!#REF!)</f>
        <v>#REF!</v>
      </c>
      <c r="F28" s="130">
        <f>M28</f>
        <v>8000000</v>
      </c>
      <c r="G28" s="129">
        <f>Önkormányzat!C102</f>
        <v>8000000</v>
      </c>
      <c r="H28" s="132"/>
      <c r="I28" s="132"/>
      <c r="J28" s="132"/>
      <c r="K28" s="132"/>
      <c r="L28" s="132"/>
      <c r="M28" s="131">
        <f t="shared" si="20"/>
        <v>8000000</v>
      </c>
      <c r="N28" s="129">
        <f>Önkormányzat!E102</f>
        <v>8000000</v>
      </c>
      <c r="O28" s="132"/>
      <c r="P28" s="132"/>
      <c r="Q28" s="132"/>
      <c r="R28" s="132"/>
      <c r="S28" s="132"/>
      <c r="T28" s="131">
        <f t="shared" si="21"/>
        <v>8000000</v>
      </c>
      <c r="U28" s="129">
        <f>Önkormányzat!F102</f>
        <v>0</v>
      </c>
      <c r="V28" s="132"/>
      <c r="W28" s="132"/>
      <c r="X28" s="132"/>
      <c r="Y28" s="132"/>
      <c r="Z28" s="132"/>
      <c r="AA28" s="131">
        <f t="shared" si="22"/>
        <v>0</v>
      </c>
    </row>
    <row r="29" spans="1:27" ht="27" customHeight="1">
      <c r="A29" s="136"/>
      <c r="B29" s="146" t="s">
        <v>158</v>
      </c>
      <c r="C29" s="128" t="e">
        <f>SUM(Önkormányzat!#REF!)</f>
        <v>#REF!</v>
      </c>
      <c r="D29" s="129" t="e">
        <f>SUM(Önkormányzat!#REF!)</f>
        <v>#REF!</v>
      </c>
      <c r="E29" s="129" t="e">
        <f>SUM(Önkormányzat!#REF!)</f>
        <v>#REF!</v>
      </c>
      <c r="F29" s="130">
        <f>M29</f>
        <v>0</v>
      </c>
      <c r="G29" s="129">
        <f>Önkormányzat!C103</f>
        <v>0</v>
      </c>
      <c r="H29" s="132"/>
      <c r="I29" s="132"/>
      <c r="J29" s="132"/>
      <c r="K29" s="132"/>
      <c r="L29" s="132"/>
      <c r="M29" s="131">
        <f t="shared" si="20"/>
        <v>0</v>
      </c>
      <c r="N29" s="129">
        <f>Önkormányzat!E103</f>
        <v>0</v>
      </c>
      <c r="O29" s="132"/>
      <c r="P29" s="132"/>
      <c r="Q29" s="132"/>
      <c r="R29" s="132"/>
      <c r="S29" s="132"/>
      <c r="T29" s="131">
        <f t="shared" si="21"/>
        <v>0</v>
      </c>
      <c r="U29" s="129">
        <f>Önkormányzat!F103</f>
        <v>476519</v>
      </c>
      <c r="V29" s="132"/>
      <c r="W29" s="132"/>
      <c r="X29" s="132"/>
      <c r="Y29" s="132"/>
      <c r="Z29" s="132"/>
      <c r="AA29" s="131">
        <f t="shared" si="22"/>
        <v>476519</v>
      </c>
    </row>
    <row r="30" spans="1:27" ht="27" customHeight="1">
      <c r="A30" s="40" t="s">
        <v>56</v>
      </c>
      <c r="B30" s="137" t="s">
        <v>159</v>
      </c>
      <c r="C30" s="15" t="e">
        <f t="shared" ref="C30:H30" si="23">SUM(C24:C29)</f>
        <v>#REF!</v>
      </c>
      <c r="D30" s="9" t="e">
        <f t="shared" si="23"/>
        <v>#REF!</v>
      </c>
      <c r="E30" s="9" t="e">
        <f t="shared" si="23"/>
        <v>#REF!</v>
      </c>
      <c r="F30" s="38">
        <f t="shared" si="23"/>
        <v>308000000</v>
      </c>
      <c r="G30" s="9">
        <f t="shared" si="23"/>
        <v>308000000</v>
      </c>
      <c r="H30" s="9">
        <f t="shared" si="23"/>
        <v>0</v>
      </c>
      <c r="I30" s="9"/>
      <c r="J30" s="9">
        <f>SUM(J24:J29)</f>
        <v>0</v>
      </c>
      <c r="K30" s="9">
        <f>SUM(K24:K29)</f>
        <v>0</v>
      </c>
      <c r="L30" s="9"/>
      <c r="M30" s="9">
        <f>SUM(M24:M29)</f>
        <v>308000000</v>
      </c>
      <c r="N30" s="9">
        <f t="shared" ref="N30:O30" si="24">SUM(N24:N29)</f>
        <v>308000000</v>
      </c>
      <c r="O30" s="9">
        <f t="shared" si="24"/>
        <v>0</v>
      </c>
      <c r="P30" s="9"/>
      <c r="Q30" s="9">
        <f>SUM(Q24:Q29)</f>
        <v>0</v>
      </c>
      <c r="R30" s="9">
        <f>SUM(R24:R29)</f>
        <v>0</v>
      </c>
      <c r="S30" s="9"/>
      <c r="T30" s="9">
        <f>SUM(T24:T29)</f>
        <v>308000000</v>
      </c>
      <c r="U30" s="9">
        <f t="shared" ref="U30:V30" si="25">SUM(U24:U29)</f>
        <v>189306210</v>
      </c>
      <c r="V30" s="9">
        <f t="shared" si="25"/>
        <v>0</v>
      </c>
      <c r="W30" s="9"/>
      <c r="X30" s="9">
        <f>SUM(X24:X29)</f>
        <v>0</v>
      </c>
      <c r="Y30" s="9">
        <f>SUM(Y24:Y29)</f>
        <v>0</v>
      </c>
      <c r="Z30" s="9"/>
      <c r="AA30" s="9">
        <f>SUM(AA24:AA29)</f>
        <v>189306210</v>
      </c>
    </row>
    <row r="31" spans="1:27" ht="27" customHeight="1">
      <c r="A31" s="136" t="s">
        <v>160</v>
      </c>
      <c r="B31" s="146" t="s">
        <v>576</v>
      </c>
      <c r="C31" s="147" t="e">
        <f>#N/A</f>
        <v>#N/A</v>
      </c>
      <c r="D31" s="148" t="e">
        <f>#N/A</f>
        <v>#N/A</v>
      </c>
      <c r="E31" s="147" t="e">
        <f>#N/A</f>
        <v>#N/A</v>
      </c>
      <c r="F31" s="130">
        <f>G31+I31+J31</f>
        <v>0</v>
      </c>
      <c r="G31" s="129">
        <f>Önkormányzat!C105</f>
        <v>0</v>
      </c>
      <c r="H31" s="128"/>
      <c r="I31" s="128"/>
      <c r="J31" s="129"/>
      <c r="K31" s="31"/>
      <c r="L31" s="31"/>
      <c r="M31" s="131">
        <f>G31+I31+J31</f>
        <v>0</v>
      </c>
      <c r="N31" s="129">
        <f>Önkormányzat!E105</f>
        <v>0</v>
      </c>
      <c r="O31" s="128"/>
      <c r="P31" s="128"/>
      <c r="Q31" s="129"/>
      <c r="R31" s="31"/>
      <c r="S31" s="31"/>
      <c r="T31" s="131">
        <f>N31+P31+Q31</f>
        <v>0</v>
      </c>
      <c r="U31" s="129">
        <f>Önkormányzat!F105</f>
        <v>0</v>
      </c>
      <c r="V31" s="128"/>
      <c r="W31" s="128"/>
      <c r="X31" s="129"/>
      <c r="Y31" s="31"/>
      <c r="Z31" s="31"/>
      <c r="AA31" s="131">
        <f>U31+W31+X31</f>
        <v>0</v>
      </c>
    </row>
    <row r="32" spans="1:27" ht="27" customHeight="1">
      <c r="A32" s="136" t="s">
        <v>161</v>
      </c>
      <c r="B32" s="146" t="s">
        <v>162</v>
      </c>
      <c r="C32" s="147" t="e">
        <f>#N/A</f>
        <v>#N/A</v>
      </c>
      <c r="D32" s="148" t="e">
        <f>#N/A</f>
        <v>#N/A</v>
      </c>
      <c r="E32" s="147" t="e">
        <f>#N/A</f>
        <v>#N/A</v>
      </c>
      <c r="F32" s="130">
        <f>G32+I32+J32+L32</f>
        <v>6736440</v>
      </c>
      <c r="G32" s="129">
        <f>Önkormányzat!C106</f>
        <v>3710040</v>
      </c>
      <c r="H32" s="128" t="e">
        <f>#N/A</f>
        <v>#N/A</v>
      </c>
      <c r="I32" s="128"/>
      <c r="J32" s="129">
        <f>Óvoda!F103+Óvoda!F108</f>
        <v>2986400</v>
      </c>
      <c r="K32" s="132"/>
      <c r="L32" s="132">
        <f>Könyvtár!F108</f>
        <v>40000</v>
      </c>
      <c r="M32" s="131">
        <f>G32+I32+J32+L32</f>
        <v>6736440</v>
      </c>
      <c r="N32" s="129">
        <f>Önkormányzat!E106</f>
        <v>3710040</v>
      </c>
      <c r="O32" s="128" t="e">
        <f>#N/A</f>
        <v>#N/A</v>
      </c>
      <c r="P32" s="128"/>
      <c r="Q32" s="129">
        <f>Óvoda!G103+Óvoda!G108</f>
        <v>2986400</v>
      </c>
      <c r="R32" s="132"/>
      <c r="S32" s="132">
        <f>Könyvtár!G108</f>
        <v>40000</v>
      </c>
      <c r="T32" s="131">
        <f>N32+P32+Q32+S32</f>
        <v>6736440</v>
      </c>
      <c r="U32" s="129">
        <f>Önkormányzat!F106</f>
        <v>1878568</v>
      </c>
      <c r="V32" s="128" t="e">
        <f>#N/A</f>
        <v>#N/A</v>
      </c>
      <c r="W32" s="128"/>
      <c r="X32" s="129">
        <f>Óvoda!H103+Óvoda!H108</f>
        <v>1164464</v>
      </c>
      <c r="Y32" s="132"/>
      <c r="Z32" s="132">
        <f>Könyvtár!T108</f>
        <v>0</v>
      </c>
      <c r="AA32" s="131">
        <f>U32+W32+X32+Z32</f>
        <v>3043032</v>
      </c>
    </row>
    <row r="33" spans="1:27" ht="27" customHeight="1">
      <c r="A33" s="136" t="s">
        <v>163</v>
      </c>
      <c r="B33" s="146" t="s">
        <v>164</v>
      </c>
      <c r="C33" s="147" t="e">
        <f>#N/A</f>
        <v>#N/A</v>
      </c>
      <c r="D33" s="148" t="e">
        <f>#N/A</f>
        <v>#N/A</v>
      </c>
      <c r="E33" s="147" t="e">
        <f>#N/A</f>
        <v>#N/A</v>
      </c>
      <c r="F33" s="130">
        <f>G33+I33+J33+L33</f>
        <v>24800000</v>
      </c>
      <c r="G33" s="129">
        <f>Önkormányzat!C107</f>
        <v>24800000</v>
      </c>
      <c r="H33" s="128"/>
      <c r="I33" s="128"/>
      <c r="J33" s="129">
        <v>0</v>
      </c>
      <c r="K33" s="132"/>
      <c r="L33" s="132"/>
      <c r="M33" s="131">
        <f>G33+I33+J33</f>
        <v>24800000</v>
      </c>
      <c r="N33" s="129">
        <f>Önkormányzat!E107</f>
        <v>24800000</v>
      </c>
      <c r="O33" s="128"/>
      <c r="P33" s="128"/>
      <c r="Q33" s="129">
        <v>0</v>
      </c>
      <c r="R33" s="132"/>
      <c r="S33" s="132"/>
      <c r="T33" s="131">
        <f t="shared" ref="T33:T39" si="26">N33+P33+Q33</f>
        <v>24800000</v>
      </c>
      <c r="U33" s="129">
        <f>Önkormányzat!F107</f>
        <v>10009512</v>
      </c>
      <c r="V33" s="128"/>
      <c r="W33" s="128"/>
      <c r="X33" s="129">
        <v>0</v>
      </c>
      <c r="Y33" s="132"/>
      <c r="Z33" s="132"/>
      <c r="AA33" s="131">
        <f>U33+W33+X33</f>
        <v>10009512</v>
      </c>
    </row>
    <row r="34" spans="1:27" ht="27" customHeight="1">
      <c r="A34" s="136" t="s">
        <v>165</v>
      </c>
      <c r="B34" s="146" t="s">
        <v>166</v>
      </c>
      <c r="C34" s="147" t="e">
        <f>#N/A</f>
        <v>#N/A</v>
      </c>
      <c r="D34" s="148" t="e">
        <f>#N/A</f>
        <v>#N/A</v>
      </c>
      <c r="E34" s="147" t="e">
        <f>#N/A</f>
        <v>#N/A</v>
      </c>
      <c r="F34" s="130">
        <f t="shared" ref="F34:F39" si="27">G34+I34+J34</f>
        <v>27097200</v>
      </c>
      <c r="G34" s="129">
        <f>Önkormányzat!C108</f>
        <v>27097200</v>
      </c>
      <c r="H34" s="128"/>
      <c r="I34" s="128"/>
      <c r="J34" s="129"/>
      <c r="K34" s="132" t="e">
        <f>#N/A</f>
        <v>#N/A</v>
      </c>
      <c r="L34" s="132"/>
      <c r="M34" s="131">
        <f t="shared" ref="M34:M39" si="28">G34+I34+J34</f>
        <v>27097200</v>
      </c>
      <c r="N34" s="129">
        <f>Önkormányzat!E108</f>
        <v>27097200</v>
      </c>
      <c r="O34" s="128"/>
      <c r="P34" s="128"/>
      <c r="Q34" s="129"/>
      <c r="R34" s="132" t="e">
        <f>#N/A</f>
        <v>#N/A</v>
      </c>
      <c r="S34" s="132"/>
      <c r="T34" s="131">
        <f t="shared" si="26"/>
        <v>27097200</v>
      </c>
      <c r="U34" s="129">
        <f>Önkormányzat!F108</f>
        <v>5862134</v>
      </c>
      <c r="V34" s="128"/>
      <c r="W34" s="128"/>
      <c r="X34" s="129"/>
      <c r="Y34" s="132" t="e">
        <f>#N/A</f>
        <v>#N/A</v>
      </c>
      <c r="Z34" s="132"/>
      <c r="AA34" s="131">
        <f t="shared" ref="AA34:AA39" si="29">U34+W34+X34</f>
        <v>5862134</v>
      </c>
    </row>
    <row r="35" spans="1:27" ht="27" customHeight="1">
      <c r="A35" s="136" t="s">
        <v>167</v>
      </c>
      <c r="B35" s="146" t="s">
        <v>168</v>
      </c>
      <c r="C35" s="147" t="e">
        <f>#N/A</f>
        <v>#N/A</v>
      </c>
      <c r="D35" s="148" t="e">
        <f>#N/A</f>
        <v>#N/A</v>
      </c>
      <c r="E35" s="147" t="e">
        <f>#N/A</f>
        <v>#N/A</v>
      </c>
      <c r="F35" s="130">
        <f t="shared" si="27"/>
        <v>9232098</v>
      </c>
      <c r="G35" s="129">
        <f>Önkormányzat!C109</f>
        <v>0</v>
      </c>
      <c r="H35" s="128"/>
      <c r="I35" s="128"/>
      <c r="J35" s="129">
        <f>Óvoda!F104+Óvoda!F106+Óvoda!F107</f>
        <v>9232098</v>
      </c>
      <c r="K35" s="132"/>
      <c r="L35" s="132"/>
      <c r="M35" s="131">
        <f t="shared" si="28"/>
        <v>9232098</v>
      </c>
      <c r="N35" s="129">
        <f>Önkormányzat!E109</f>
        <v>0</v>
      </c>
      <c r="O35" s="128"/>
      <c r="P35" s="128"/>
      <c r="Q35" s="129">
        <f>Óvoda!G104+Óvoda!G106+Óvoda!G107</f>
        <v>9232098</v>
      </c>
      <c r="R35" s="132"/>
      <c r="S35" s="132"/>
      <c r="T35" s="131">
        <f t="shared" si="26"/>
        <v>9232098</v>
      </c>
      <c r="U35" s="129">
        <f>Önkormányzat!F109</f>
        <v>0</v>
      </c>
      <c r="V35" s="128"/>
      <c r="W35" s="128"/>
      <c r="X35" s="129">
        <f>Óvoda!H104+Óvoda!H106+Óvoda!H107</f>
        <v>3033851</v>
      </c>
      <c r="Y35" s="132"/>
      <c r="Z35" s="132"/>
      <c r="AA35" s="131">
        <f t="shared" si="29"/>
        <v>3033851</v>
      </c>
    </row>
    <row r="36" spans="1:27" ht="27" customHeight="1">
      <c r="A36" s="136" t="s">
        <v>169</v>
      </c>
      <c r="B36" s="146" t="s">
        <v>170</v>
      </c>
      <c r="C36" s="147" t="e">
        <f>#N/A</f>
        <v>#N/A</v>
      </c>
      <c r="D36" s="148" t="e">
        <f>SUM(Önkormányzat!#REF!,Óvoda!D109)</f>
        <v>#REF!</v>
      </c>
      <c r="E36" s="147" t="e">
        <f>#N/A</f>
        <v>#N/A</v>
      </c>
      <c r="F36" s="130">
        <f t="shared" si="27"/>
        <v>18028293</v>
      </c>
      <c r="G36" s="129">
        <f>Önkormányzat!C110</f>
        <v>14729300</v>
      </c>
      <c r="H36" s="128"/>
      <c r="I36" s="128"/>
      <c r="J36" s="129">
        <f>Óvoda!F109</f>
        <v>3298993</v>
      </c>
      <c r="K36" s="132"/>
      <c r="L36" s="132"/>
      <c r="M36" s="131">
        <f t="shared" si="28"/>
        <v>18028293</v>
      </c>
      <c r="N36" s="129">
        <f>Önkormányzat!E110</f>
        <v>14729300</v>
      </c>
      <c r="O36" s="128"/>
      <c r="P36" s="128"/>
      <c r="Q36" s="129">
        <f>Óvoda!G109</f>
        <v>3298993</v>
      </c>
      <c r="R36" s="132"/>
      <c r="S36" s="132"/>
      <c r="T36" s="131">
        <f t="shared" si="26"/>
        <v>18028293</v>
      </c>
      <c r="U36" s="129">
        <f>Önkormányzat!F110</f>
        <v>4660164</v>
      </c>
      <c r="V36" s="128"/>
      <c r="W36" s="128"/>
      <c r="X36" s="129">
        <f>Óvoda!H109</f>
        <v>0</v>
      </c>
      <c r="Y36" s="132"/>
      <c r="Z36" s="132"/>
      <c r="AA36" s="131">
        <f t="shared" si="29"/>
        <v>4660164</v>
      </c>
    </row>
    <row r="37" spans="1:27" ht="27" customHeight="1">
      <c r="A37" s="136" t="s">
        <v>171</v>
      </c>
      <c r="B37" s="146" t="s">
        <v>172</v>
      </c>
      <c r="C37" s="147" t="e">
        <f>#N/A</f>
        <v>#N/A</v>
      </c>
      <c r="D37" s="148" t="e">
        <f>#N/A</f>
        <v>#N/A</v>
      </c>
      <c r="E37" s="147" t="e">
        <f>#N/A</f>
        <v>#N/A</v>
      </c>
      <c r="F37" s="130">
        <f t="shared" si="27"/>
        <v>0</v>
      </c>
      <c r="G37" s="129">
        <f>Önkormányzat!C111</f>
        <v>0</v>
      </c>
      <c r="H37" s="128"/>
      <c r="I37" s="128"/>
      <c r="J37" s="129">
        <v>0</v>
      </c>
      <c r="K37" s="132"/>
      <c r="L37" s="132"/>
      <c r="M37" s="131">
        <f t="shared" si="28"/>
        <v>0</v>
      </c>
      <c r="N37" s="129">
        <f>Önkormányzat!E111</f>
        <v>0</v>
      </c>
      <c r="O37" s="128"/>
      <c r="P37" s="128"/>
      <c r="Q37" s="129">
        <v>0</v>
      </c>
      <c r="R37" s="132"/>
      <c r="S37" s="132"/>
      <c r="T37" s="131">
        <f t="shared" si="26"/>
        <v>0</v>
      </c>
      <c r="U37" s="129">
        <f>Önkormányzat!F111</f>
        <v>0</v>
      </c>
      <c r="V37" s="128"/>
      <c r="W37" s="128"/>
      <c r="X37" s="129">
        <f>Óvoda!H110</f>
        <v>1133546</v>
      </c>
      <c r="Y37" s="132"/>
      <c r="Z37" s="132"/>
      <c r="AA37" s="131">
        <f t="shared" si="29"/>
        <v>1133546</v>
      </c>
    </row>
    <row r="38" spans="1:27" ht="27" customHeight="1">
      <c r="A38" s="136" t="s">
        <v>173</v>
      </c>
      <c r="B38" s="146" t="s">
        <v>174</v>
      </c>
      <c r="C38" s="147" t="e">
        <f>#N/A</f>
        <v>#N/A</v>
      </c>
      <c r="D38" s="148" t="e">
        <f>#N/A</f>
        <v>#N/A</v>
      </c>
      <c r="E38" s="147" t="e">
        <f>#N/A</f>
        <v>#N/A</v>
      </c>
      <c r="F38" s="130">
        <f t="shared" si="27"/>
        <v>20000</v>
      </c>
      <c r="G38" s="129">
        <f>Önkormányzat!C112</f>
        <v>20000</v>
      </c>
      <c r="H38" s="128" t="e">
        <f>#N/A</f>
        <v>#N/A</v>
      </c>
      <c r="I38" s="128"/>
      <c r="J38" s="129"/>
      <c r="K38" s="132"/>
      <c r="L38" s="132"/>
      <c r="M38" s="131">
        <f t="shared" si="28"/>
        <v>20000</v>
      </c>
      <c r="N38" s="129">
        <f>Önkormányzat!E112</f>
        <v>20000</v>
      </c>
      <c r="O38" s="128" t="e">
        <f>#N/A</f>
        <v>#N/A</v>
      </c>
      <c r="P38" s="128">
        <f>KÖH!H109</f>
        <v>2236</v>
      </c>
      <c r="Q38" s="129"/>
      <c r="R38" s="132"/>
      <c r="S38" s="132"/>
      <c r="T38" s="131">
        <f t="shared" si="26"/>
        <v>22236</v>
      </c>
      <c r="U38" s="129">
        <f>Önkormányzat!F112</f>
        <v>179</v>
      </c>
      <c r="V38" s="128" t="e">
        <f>#N/A</f>
        <v>#N/A</v>
      </c>
      <c r="W38" s="128"/>
      <c r="X38" s="129"/>
      <c r="Y38" s="132"/>
      <c r="Z38" s="132"/>
      <c r="AA38" s="131">
        <f t="shared" si="29"/>
        <v>179</v>
      </c>
    </row>
    <row r="39" spans="1:27" ht="27" customHeight="1">
      <c r="A39" s="136" t="s">
        <v>175</v>
      </c>
      <c r="B39" s="146" t="s">
        <v>176</v>
      </c>
      <c r="C39" s="147" t="e">
        <f>#N/A</f>
        <v>#N/A</v>
      </c>
      <c r="D39" s="148" t="e">
        <f>#N/A</f>
        <v>#N/A</v>
      </c>
      <c r="E39" s="147" t="e">
        <f>#N/A</f>
        <v>#N/A</v>
      </c>
      <c r="F39" s="130">
        <f t="shared" si="27"/>
        <v>0</v>
      </c>
      <c r="G39" s="129">
        <f>Önkormányzat!C113</f>
        <v>0</v>
      </c>
      <c r="H39" s="128"/>
      <c r="I39" s="128"/>
      <c r="J39" s="129"/>
      <c r="K39" s="132"/>
      <c r="L39" s="132"/>
      <c r="M39" s="131">
        <f t="shared" si="28"/>
        <v>0</v>
      </c>
      <c r="N39" s="129">
        <f>Önkormányzat!E113</f>
        <v>0</v>
      </c>
      <c r="O39" s="128"/>
      <c r="P39" s="128"/>
      <c r="Q39" s="129"/>
      <c r="R39" s="132"/>
      <c r="S39" s="132"/>
      <c r="T39" s="131">
        <f t="shared" si="26"/>
        <v>0</v>
      </c>
      <c r="U39" s="129">
        <f>Önkormányzat!F113</f>
        <v>430660</v>
      </c>
      <c r="V39" s="128"/>
      <c r="W39" s="128"/>
      <c r="X39" s="129">
        <f>Óvoda!H111</f>
        <v>2449</v>
      </c>
      <c r="Y39" s="132"/>
      <c r="Z39" s="132"/>
      <c r="AA39" s="131">
        <f t="shared" si="29"/>
        <v>433109</v>
      </c>
    </row>
    <row r="40" spans="1:27" ht="27" customHeight="1">
      <c r="A40" s="40" t="s">
        <v>60</v>
      </c>
      <c r="B40" s="137" t="s">
        <v>177</v>
      </c>
      <c r="C40" s="15" t="e">
        <f>SUM(C31:C39)</f>
        <v>#N/A</v>
      </c>
      <c r="D40" s="9" t="e">
        <f>SUM(D31:D39)</f>
        <v>#N/A</v>
      </c>
      <c r="E40" s="9" t="e">
        <f>SUM(E31:E39)</f>
        <v>#N/A</v>
      </c>
      <c r="F40" s="130">
        <f>F31+F32+F33+F34+F35+F36+F37+F38+F39</f>
        <v>85914031</v>
      </c>
      <c r="G40" s="9">
        <f>SUM(G31:G39)</f>
        <v>70356540</v>
      </c>
      <c r="H40" s="9" t="e">
        <f>SUM(H31:H39)</f>
        <v>#N/A</v>
      </c>
      <c r="I40" s="9"/>
      <c r="J40" s="9">
        <f>SUM(J31:J39)</f>
        <v>15517491</v>
      </c>
      <c r="K40" s="9" t="e">
        <f>SUM(K31:K39)</f>
        <v>#N/A</v>
      </c>
      <c r="L40" s="9">
        <f>SUM(L31:L39)</f>
        <v>40000</v>
      </c>
      <c r="M40" s="131">
        <f>SUM(G40+J40+L40)</f>
        <v>85914031</v>
      </c>
      <c r="N40" s="9">
        <f t="shared" ref="N40:S40" si="30">SUM(N31:N39)</f>
        <v>70356540</v>
      </c>
      <c r="O40" s="9" t="e">
        <f t="shared" si="30"/>
        <v>#N/A</v>
      </c>
      <c r="P40" s="9">
        <f t="shared" si="30"/>
        <v>2236</v>
      </c>
      <c r="Q40" s="9">
        <f t="shared" si="30"/>
        <v>15517491</v>
      </c>
      <c r="R40" s="9" t="e">
        <f t="shared" si="30"/>
        <v>#N/A</v>
      </c>
      <c r="S40" s="9">
        <f t="shared" si="30"/>
        <v>40000</v>
      </c>
      <c r="T40" s="131">
        <f>SUM(N40+Q40+S40)</f>
        <v>85914031</v>
      </c>
      <c r="U40" s="9">
        <f>SUM(U31:U39)</f>
        <v>22841217</v>
      </c>
      <c r="V40" s="9" t="e">
        <f>SUM(V31:V39)</f>
        <v>#N/A</v>
      </c>
      <c r="W40" s="9"/>
      <c r="X40" s="9">
        <f>SUM(X31:X39)</f>
        <v>5334310</v>
      </c>
      <c r="Y40" s="9" t="e">
        <f>SUM(Y31:Y39)</f>
        <v>#N/A</v>
      </c>
      <c r="Z40" s="9">
        <f>SUM(Z31:Z39)</f>
        <v>0</v>
      </c>
      <c r="AA40" s="131">
        <f>SUM(U40+X40+Z40)</f>
        <v>28175527</v>
      </c>
    </row>
    <row r="41" spans="1:27" ht="27" customHeight="1">
      <c r="A41" s="136" t="s">
        <v>178</v>
      </c>
      <c r="B41" s="18" t="s">
        <v>179</v>
      </c>
      <c r="C41" s="128" t="e">
        <f>SUM(Önkormányzat!#REF!)</f>
        <v>#REF!</v>
      </c>
      <c r="D41" s="129" t="e">
        <f>SUM(Önkormányzat!#REF!)</f>
        <v>#REF!</v>
      </c>
      <c r="E41" s="129" t="e">
        <f>SUM(Önkormányzat!#REF!)</f>
        <v>#REF!</v>
      </c>
      <c r="F41" s="130">
        <f>M41</f>
        <v>100000000</v>
      </c>
      <c r="G41" s="129">
        <f>Önkormányzat!C115</f>
        <v>100000000</v>
      </c>
      <c r="H41" s="31"/>
      <c r="I41" s="31"/>
      <c r="J41" s="31"/>
      <c r="K41" s="31"/>
      <c r="L41" s="31"/>
      <c r="M41" s="131">
        <f t="shared" ref="M41:M49" si="31">SUM(G41+J41)</f>
        <v>100000000</v>
      </c>
      <c r="N41" s="129">
        <f>Önkormányzat!E115</f>
        <v>100000000</v>
      </c>
      <c r="O41" s="31"/>
      <c r="P41" s="31"/>
      <c r="Q41" s="31"/>
      <c r="R41" s="31"/>
      <c r="S41" s="31"/>
      <c r="T41" s="131">
        <f t="shared" ref="T41:T49" si="32">SUM(N41+Q41)</f>
        <v>100000000</v>
      </c>
      <c r="U41" s="129">
        <f>Önkormányzat!F115</f>
        <v>0</v>
      </c>
      <c r="V41" s="31"/>
      <c r="W41" s="31"/>
      <c r="X41" s="31"/>
      <c r="Y41" s="31"/>
      <c r="Z41" s="31"/>
      <c r="AA41" s="131">
        <f t="shared" ref="AA41:AA49" si="33">SUM(U41+X41)</f>
        <v>0</v>
      </c>
    </row>
    <row r="42" spans="1:27" ht="27" customHeight="1">
      <c r="A42" s="136" t="s">
        <v>180</v>
      </c>
      <c r="B42" s="18" t="s">
        <v>561</v>
      </c>
      <c r="C42" s="128" t="e">
        <f>SUM(Önkormányzat!#REF!)</f>
        <v>#REF!</v>
      </c>
      <c r="D42" s="129" t="e">
        <f>SUM(Önkormányzat!#REF!)</f>
        <v>#REF!</v>
      </c>
      <c r="E42" s="129" t="e">
        <f>SUM(Önkormányzat!#REF!)</f>
        <v>#REF!</v>
      </c>
      <c r="F42" s="130">
        <f>SUM(Önkormányzat!C116)</f>
        <v>0</v>
      </c>
      <c r="G42" s="129">
        <f>SUM(Önkormányzat!C116)</f>
        <v>0</v>
      </c>
      <c r="H42" s="132"/>
      <c r="I42" s="132"/>
      <c r="J42" s="132"/>
      <c r="K42" s="132"/>
      <c r="L42" s="132"/>
      <c r="M42" s="131">
        <f t="shared" si="31"/>
        <v>0</v>
      </c>
      <c r="N42" s="129">
        <f>SUM(Önkormányzat!K116)</f>
        <v>0</v>
      </c>
      <c r="O42" s="132"/>
      <c r="P42" s="132"/>
      <c r="Q42" s="132"/>
      <c r="R42" s="132"/>
      <c r="S42" s="132"/>
      <c r="T42" s="131">
        <f t="shared" si="32"/>
        <v>0</v>
      </c>
      <c r="U42" s="129">
        <f>SUM(Önkormányzat!F116)</f>
        <v>0</v>
      </c>
      <c r="V42" s="132"/>
      <c r="W42" s="132"/>
      <c r="X42" s="132"/>
      <c r="Y42" s="132"/>
      <c r="Z42" s="132"/>
      <c r="AA42" s="131">
        <f t="shared" si="33"/>
        <v>0</v>
      </c>
    </row>
    <row r="43" spans="1:27" ht="27" customHeight="1">
      <c r="A43" s="40" t="s">
        <v>182</v>
      </c>
      <c r="B43" s="137" t="s">
        <v>183</v>
      </c>
      <c r="C43" s="15" t="e">
        <f t="shared" ref="C43:H43" si="34">SUM(C41:C42)</f>
        <v>#REF!</v>
      </c>
      <c r="D43" s="9" t="e">
        <f t="shared" si="34"/>
        <v>#REF!</v>
      </c>
      <c r="E43" s="9" t="e">
        <f t="shared" si="34"/>
        <v>#REF!</v>
      </c>
      <c r="F43" s="38">
        <f t="shared" si="34"/>
        <v>100000000</v>
      </c>
      <c r="G43" s="9">
        <f t="shared" si="34"/>
        <v>100000000</v>
      </c>
      <c r="H43" s="9">
        <f t="shared" si="34"/>
        <v>0</v>
      </c>
      <c r="I43" s="9"/>
      <c r="J43" s="9">
        <f>SUM(J41:J42)</f>
        <v>0</v>
      </c>
      <c r="K43" s="9">
        <f>SUM(K41:K42)</f>
        <v>0</v>
      </c>
      <c r="L43" s="9"/>
      <c r="M43" s="131">
        <f t="shared" si="31"/>
        <v>100000000</v>
      </c>
      <c r="N43" s="9">
        <f t="shared" ref="N43:O43" si="35">SUM(N41:N42)</f>
        <v>100000000</v>
      </c>
      <c r="O43" s="9">
        <f t="shared" si="35"/>
        <v>0</v>
      </c>
      <c r="P43" s="9"/>
      <c r="Q43" s="9">
        <f>SUM(Q41:Q42)</f>
        <v>0</v>
      </c>
      <c r="R43" s="9">
        <f>SUM(R41:R42)</f>
        <v>0</v>
      </c>
      <c r="S43" s="9"/>
      <c r="T43" s="131">
        <f t="shared" si="32"/>
        <v>100000000</v>
      </c>
      <c r="U43" s="9">
        <f t="shared" ref="U43:V43" si="36">SUM(U41:U42)</f>
        <v>0</v>
      </c>
      <c r="V43" s="9">
        <f t="shared" si="36"/>
        <v>0</v>
      </c>
      <c r="W43" s="9"/>
      <c r="X43" s="9">
        <f>SUM(X41:X42)</f>
        <v>0</v>
      </c>
      <c r="Y43" s="9">
        <f>SUM(Y41:Y42)</f>
        <v>0</v>
      </c>
      <c r="Z43" s="9"/>
      <c r="AA43" s="131">
        <f t="shared" si="33"/>
        <v>0</v>
      </c>
    </row>
    <row r="44" spans="1:27" ht="27" customHeight="1">
      <c r="A44" s="136" t="s">
        <v>68</v>
      </c>
      <c r="B44" s="18" t="s">
        <v>184</v>
      </c>
      <c r="C44" s="128" t="e">
        <f>SUM(Önkormányzat!#REF!)</f>
        <v>#REF!</v>
      </c>
      <c r="D44" s="129" t="e">
        <f>SUM(Önkormányzat!#REF!)</f>
        <v>#REF!</v>
      </c>
      <c r="E44" s="129" t="e">
        <f>SUM(Önkormányzat!#REF!)</f>
        <v>#REF!</v>
      </c>
      <c r="F44" s="130">
        <f>SUM(Önkormányzat!C118)</f>
        <v>0</v>
      </c>
      <c r="G44" s="129">
        <f>SUM(Önkormányzat!C118)</f>
        <v>0</v>
      </c>
      <c r="H44" s="132"/>
      <c r="I44" s="132"/>
      <c r="J44" s="132"/>
      <c r="K44" s="132"/>
      <c r="L44" s="132"/>
      <c r="M44" s="131">
        <f t="shared" si="31"/>
        <v>0</v>
      </c>
      <c r="N44" s="129">
        <f>SUM(Önkormányzat!E118)</f>
        <v>0</v>
      </c>
      <c r="O44" s="132"/>
      <c r="P44" s="132"/>
      <c r="Q44" s="132"/>
      <c r="R44" s="132"/>
      <c r="S44" s="132"/>
      <c r="T44" s="131">
        <f t="shared" si="32"/>
        <v>0</v>
      </c>
      <c r="U44" s="129">
        <f>SUM(Önkormányzat!F118)</f>
        <v>0</v>
      </c>
      <c r="V44" s="132"/>
      <c r="W44" s="132"/>
      <c r="X44" s="132"/>
      <c r="Y44" s="132"/>
      <c r="Z44" s="132"/>
      <c r="AA44" s="131">
        <f t="shared" si="33"/>
        <v>0</v>
      </c>
    </row>
    <row r="45" spans="1:27" ht="27" customHeight="1">
      <c r="A45" s="136" t="s">
        <v>70</v>
      </c>
      <c r="B45" s="18" t="s">
        <v>185</v>
      </c>
      <c r="C45" s="128" t="e">
        <f>SUM(Önkormányzat!#REF!)</f>
        <v>#REF!</v>
      </c>
      <c r="D45" s="129" t="e">
        <f>SUM(Önkormányzat!#REF!)</f>
        <v>#REF!</v>
      </c>
      <c r="E45" s="129" t="e">
        <f>SUM(Önkormányzat!#REF!)</f>
        <v>#REF!</v>
      </c>
      <c r="F45" s="130">
        <f>SUM(Önkormányzat!C119)</f>
        <v>0</v>
      </c>
      <c r="G45" s="129">
        <f>SUM(Önkormányzat!C119)</f>
        <v>0</v>
      </c>
      <c r="H45" s="132"/>
      <c r="I45" s="132"/>
      <c r="J45" s="132"/>
      <c r="K45" s="132"/>
      <c r="L45" s="132"/>
      <c r="M45" s="131">
        <f t="shared" si="31"/>
        <v>0</v>
      </c>
      <c r="N45" s="129">
        <f>SUM(Önkormányzat!E119)</f>
        <v>0</v>
      </c>
      <c r="O45" s="132"/>
      <c r="P45" s="132"/>
      <c r="Q45" s="132"/>
      <c r="R45" s="132"/>
      <c r="S45" s="132"/>
      <c r="T45" s="131">
        <f t="shared" si="32"/>
        <v>0</v>
      </c>
      <c r="U45" s="129">
        <f>SUM(Önkormányzat!F119)</f>
        <v>0</v>
      </c>
      <c r="V45" s="132"/>
      <c r="W45" s="132"/>
      <c r="X45" s="132"/>
      <c r="Y45" s="132"/>
      <c r="Z45" s="132"/>
      <c r="AA45" s="131">
        <f t="shared" si="33"/>
        <v>0</v>
      </c>
    </row>
    <row r="46" spans="1:27" ht="27" customHeight="1">
      <c r="A46" s="40" t="s">
        <v>72</v>
      </c>
      <c r="B46" s="137" t="s">
        <v>186</v>
      </c>
      <c r="C46" s="15" t="e">
        <f t="shared" ref="C46:H46" si="37">SUM(C44:C45)</f>
        <v>#REF!</v>
      </c>
      <c r="D46" s="9" t="e">
        <f t="shared" si="37"/>
        <v>#REF!</v>
      </c>
      <c r="E46" s="9" t="e">
        <f t="shared" si="37"/>
        <v>#REF!</v>
      </c>
      <c r="F46" s="38">
        <f t="shared" si="37"/>
        <v>0</v>
      </c>
      <c r="G46" s="9">
        <f t="shared" si="37"/>
        <v>0</v>
      </c>
      <c r="H46" s="9">
        <f t="shared" si="37"/>
        <v>0</v>
      </c>
      <c r="I46" s="9"/>
      <c r="J46" s="9">
        <f>SUM(J44:J45)</f>
        <v>0</v>
      </c>
      <c r="K46" s="9">
        <f>SUM(K44:K45)</f>
        <v>0</v>
      </c>
      <c r="L46" s="9"/>
      <c r="M46" s="131">
        <f t="shared" si="31"/>
        <v>0</v>
      </c>
      <c r="N46" s="9">
        <f t="shared" ref="N46:O46" si="38">SUM(N44:N45)</f>
        <v>0</v>
      </c>
      <c r="O46" s="9">
        <f t="shared" si="38"/>
        <v>0</v>
      </c>
      <c r="P46" s="9"/>
      <c r="Q46" s="9">
        <f>SUM(Q44:Q45)</f>
        <v>0</v>
      </c>
      <c r="R46" s="9">
        <f>SUM(R44:R45)</f>
        <v>0</v>
      </c>
      <c r="S46" s="9"/>
      <c r="T46" s="131">
        <f t="shared" si="32"/>
        <v>0</v>
      </c>
      <c r="U46" s="9">
        <f t="shared" ref="U46:V46" si="39">SUM(U44:U45)</f>
        <v>0</v>
      </c>
      <c r="V46" s="9">
        <f t="shared" si="39"/>
        <v>0</v>
      </c>
      <c r="W46" s="9"/>
      <c r="X46" s="9">
        <f>SUM(X44:X45)</f>
        <v>0</v>
      </c>
      <c r="Y46" s="9">
        <f>SUM(Y44:Y45)</f>
        <v>0</v>
      </c>
      <c r="Z46" s="9"/>
      <c r="AA46" s="131">
        <f t="shared" si="33"/>
        <v>0</v>
      </c>
    </row>
    <row r="47" spans="1:27" ht="27" customHeight="1">
      <c r="A47" s="136" t="s">
        <v>74</v>
      </c>
      <c r="B47" s="18" t="s">
        <v>75</v>
      </c>
      <c r="C47" s="128" t="e">
        <f>SUM(Önkormányzat!#REF!)</f>
        <v>#REF!</v>
      </c>
      <c r="D47" s="129" t="e">
        <f>SUM(Önkormányzat!#REF!)</f>
        <v>#REF!</v>
      </c>
      <c r="E47" s="129" t="e">
        <f>SUM(Önkormányzat!#REF!)</f>
        <v>#REF!</v>
      </c>
      <c r="F47" s="130">
        <f>SUM(Önkormányzat!C121)</f>
        <v>0</v>
      </c>
      <c r="G47" s="129">
        <f>SUM(Önkormányzat!C121)</f>
        <v>0</v>
      </c>
      <c r="H47" s="132"/>
      <c r="I47" s="132"/>
      <c r="J47" s="132"/>
      <c r="K47" s="132"/>
      <c r="L47" s="132"/>
      <c r="M47" s="131">
        <f t="shared" si="31"/>
        <v>0</v>
      </c>
      <c r="N47" s="129">
        <f>SUM(Önkormányzat!G121)</f>
        <v>0</v>
      </c>
      <c r="O47" s="132"/>
      <c r="P47" s="132"/>
      <c r="Q47" s="132"/>
      <c r="R47" s="132"/>
      <c r="S47" s="132"/>
      <c r="T47" s="131">
        <f t="shared" si="32"/>
        <v>0</v>
      </c>
      <c r="U47" s="129">
        <f>SUM(Önkormányzat!F121)</f>
        <v>1067500</v>
      </c>
      <c r="V47" s="132"/>
      <c r="W47" s="132"/>
      <c r="X47" s="132"/>
      <c r="Y47" s="132"/>
      <c r="Z47" s="132"/>
      <c r="AA47" s="131">
        <f t="shared" si="33"/>
        <v>1067500</v>
      </c>
    </row>
    <row r="48" spans="1:27" ht="27" customHeight="1">
      <c r="A48" s="136" t="s">
        <v>76</v>
      </c>
      <c r="B48" s="18" t="s">
        <v>187</v>
      </c>
      <c r="C48" s="128" t="e">
        <f>SUM(Önkormányzat!#REF!)</f>
        <v>#REF!</v>
      </c>
      <c r="D48" s="129" t="e">
        <f>SUM(Önkormányzat!#REF!)</f>
        <v>#REF!</v>
      </c>
      <c r="E48" s="129" t="e">
        <f>SUM(Önkormányzat!#REF!)</f>
        <v>#REF!</v>
      </c>
      <c r="F48" s="130">
        <f>SUM(Önkormányzat!C122)</f>
        <v>0</v>
      </c>
      <c r="G48" s="128">
        <f>SUM(Önkormányzat!D122)</f>
        <v>0</v>
      </c>
      <c r="H48" s="31"/>
      <c r="I48" s="31"/>
      <c r="J48" s="31"/>
      <c r="K48" s="31"/>
      <c r="L48" s="31"/>
      <c r="M48" s="131">
        <f t="shared" si="31"/>
        <v>0</v>
      </c>
      <c r="N48" s="128">
        <f>SUM(Önkormányzat!E122)</f>
        <v>0</v>
      </c>
      <c r="O48" s="31"/>
      <c r="P48" s="31"/>
      <c r="Q48" s="31"/>
      <c r="R48" s="31"/>
      <c r="S48" s="31"/>
      <c r="T48" s="131">
        <f t="shared" si="32"/>
        <v>0</v>
      </c>
      <c r="U48" s="128">
        <f>SUM(Önkormányzat!F122)</f>
        <v>0</v>
      </c>
      <c r="V48" s="31"/>
      <c r="W48" s="31"/>
      <c r="X48" s="31"/>
      <c r="Y48" s="31"/>
      <c r="Z48" s="31"/>
      <c r="AA48" s="131">
        <f t="shared" si="33"/>
        <v>0</v>
      </c>
    </row>
    <row r="49" spans="1:27" ht="27" customHeight="1">
      <c r="A49" s="40" t="s">
        <v>78</v>
      </c>
      <c r="B49" s="137" t="s">
        <v>188</v>
      </c>
      <c r="C49" s="15" t="e">
        <f t="shared" ref="C49:H49" si="40">SUM(C47:C48)</f>
        <v>#REF!</v>
      </c>
      <c r="D49" s="9" t="e">
        <f t="shared" si="40"/>
        <v>#REF!</v>
      </c>
      <c r="E49" s="9" t="e">
        <f t="shared" si="40"/>
        <v>#REF!</v>
      </c>
      <c r="F49" s="38">
        <f t="shared" si="40"/>
        <v>0</v>
      </c>
      <c r="G49" s="9">
        <f t="shared" si="40"/>
        <v>0</v>
      </c>
      <c r="H49" s="9">
        <f t="shared" si="40"/>
        <v>0</v>
      </c>
      <c r="I49" s="9"/>
      <c r="J49" s="9">
        <f>SUM(J47:J48)</f>
        <v>0</v>
      </c>
      <c r="K49" s="9">
        <f>SUM(K47:K48)</f>
        <v>0</v>
      </c>
      <c r="L49" s="9"/>
      <c r="M49" s="131">
        <f t="shared" si="31"/>
        <v>0</v>
      </c>
      <c r="N49" s="9">
        <f t="shared" ref="N49:O49" si="41">SUM(N47:N48)</f>
        <v>0</v>
      </c>
      <c r="O49" s="9">
        <f t="shared" si="41"/>
        <v>0</v>
      </c>
      <c r="P49" s="9"/>
      <c r="Q49" s="9">
        <f>SUM(Q47:Q48)</f>
        <v>0</v>
      </c>
      <c r="R49" s="9">
        <f>SUM(R47:R48)</f>
        <v>0</v>
      </c>
      <c r="S49" s="9"/>
      <c r="T49" s="131">
        <f t="shared" si="32"/>
        <v>0</v>
      </c>
      <c r="U49" s="9">
        <f t="shared" ref="U49:V49" si="42">SUM(U47:U48)</f>
        <v>1067500</v>
      </c>
      <c r="V49" s="9">
        <f t="shared" si="42"/>
        <v>0</v>
      </c>
      <c r="W49" s="9"/>
      <c r="X49" s="9">
        <f>SUM(X47:X48)</f>
        <v>0</v>
      </c>
      <c r="Y49" s="9">
        <f>SUM(Y47:Y48)</f>
        <v>0</v>
      </c>
      <c r="Z49" s="9"/>
      <c r="AA49" s="131">
        <f t="shared" si="33"/>
        <v>1067500</v>
      </c>
    </row>
    <row r="50" spans="1:27" ht="27" customHeight="1">
      <c r="A50" s="28" t="s">
        <v>86</v>
      </c>
      <c r="B50" s="25" t="s">
        <v>87</v>
      </c>
      <c r="C50" s="128" t="e">
        <f>#N/A</f>
        <v>#N/A</v>
      </c>
      <c r="D50" s="128" t="e">
        <f>#N/A</f>
        <v>#N/A</v>
      </c>
      <c r="E50" s="128" t="e">
        <f>#N/A</f>
        <v>#N/A</v>
      </c>
      <c r="F50" s="130">
        <f>G50+I50+J50+L50</f>
        <v>378515519</v>
      </c>
      <c r="G50" s="129">
        <f>Önkormányzat!C126</f>
        <v>374077837</v>
      </c>
      <c r="H50" s="30" t="e">
        <f>#N/A</f>
        <v>#N/A</v>
      </c>
      <c r="I50" s="30">
        <f>KÖH!F121</f>
        <v>3829324</v>
      </c>
      <c r="J50" s="30">
        <f>Óvoda!F124</f>
        <v>582518</v>
      </c>
      <c r="K50" s="30" t="e">
        <f>#N/A</f>
        <v>#N/A</v>
      </c>
      <c r="L50" s="30">
        <f>Könyvtár!F121</f>
        <v>25840</v>
      </c>
      <c r="M50" s="131">
        <f>SUM(G50+J50+I50+L50)</f>
        <v>378515519</v>
      </c>
      <c r="N50" s="129">
        <f>Önkormányzat!E126</f>
        <v>374077837</v>
      </c>
      <c r="O50" s="30" t="e">
        <f>#N/A</f>
        <v>#N/A</v>
      </c>
      <c r="P50" s="30">
        <f>KÖH!H121</f>
        <v>3829324</v>
      </c>
      <c r="Q50" s="30">
        <f>Óvoda!G124</f>
        <v>38399</v>
      </c>
      <c r="R50" s="30" t="e">
        <f>#N/A</f>
        <v>#N/A</v>
      </c>
      <c r="S50" s="30">
        <f>Könyvtár!H121</f>
        <v>25840</v>
      </c>
      <c r="T50" s="131">
        <f>SUM(N50+Q50+P50+S50)</f>
        <v>377971400</v>
      </c>
      <c r="U50" s="129">
        <f>Önkormányzat!F126</f>
        <v>374077837</v>
      </c>
      <c r="V50" s="30" t="e">
        <f>#N/A</f>
        <v>#N/A</v>
      </c>
      <c r="W50" s="30">
        <f>KÖH!T121</f>
        <v>0</v>
      </c>
      <c r="X50" s="30">
        <f>Óvoda!H124</f>
        <v>38399</v>
      </c>
      <c r="Y50" s="30" t="e">
        <f>#N/A</f>
        <v>#N/A</v>
      </c>
      <c r="Z50" s="30">
        <f>Könyvtár!T121</f>
        <v>0</v>
      </c>
      <c r="AA50" s="131">
        <f>SUM(U50+X50+W50+Z50)</f>
        <v>374116236</v>
      </c>
    </row>
    <row r="51" spans="1:27" ht="27" customHeight="1">
      <c r="A51" s="28" t="s">
        <v>590</v>
      </c>
      <c r="B51" s="25" t="s">
        <v>692</v>
      </c>
      <c r="C51" s="128" t="e">
        <f>SUM(Önkormányzat!#REF!)</f>
        <v>#REF!</v>
      </c>
      <c r="D51" s="129" t="e">
        <f>SUM(Önkormányzat!#REF!)</f>
        <v>#REF!</v>
      </c>
      <c r="E51" s="129" t="e">
        <f>SUM(Önkormányzat!#REF!)</f>
        <v>#REF!</v>
      </c>
      <c r="F51" s="130">
        <f>G51+I51+J51</f>
        <v>0</v>
      </c>
      <c r="G51" s="128">
        <v>0</v>
      </c>
      <c r="H51" s="132"/>
      <c r="I51" s="132"/>
      <c r="J51" s="132"/>
      <c r="K51" s="132"/>
      <c r="L51" s="132"/>
      <c r="M51" s="131">
        <f>G51+I51+J51</f>
        <v>0</v>
      </c>
      <c r="N51" s="128">
        <f>Önkormányzat!E127</f>
        <v>280252319</v>
      </c>
      <c r="O51" s="132"/>
      <c r="P51" s="132"/>
      <c r="Q51" s="132"/>
      <c r="R51" s="132"/>
      <c r="S51" s="132"/>
      <c r="T51" s="131">
        <f>N51+P51+Q51</f>
        <v>280252319</v>
      </c>
      <c r="U51" s="128">
        <f>Önkormányzat!F127</f>
        <v>355052760</v>
      </c>
      <c r="V51" s="132"/>
      <c r="W51" s="132"/>
      <c r="X51" s="132"/>
      <c r="Y51" s="132"/>
      <c r="Z51" s="132"/>
      <c r="AA51" s="131">
        <f>U51+W51+X51</f>
        <v>355052760</v>
      </c>
    </row>
    <row r="52" spans="1:27" ht="27" customHeight="1">
      <c r="A52" s="28" t="s">
        <v>82</v>
      </c>
      <c r="B52" s="25" t="s">
        <v>591</v>
      </c>
      <c r="C52" s="128" t="e">
        <f>#N/A</f>
        <v>#N/A</v>
      </c>
      <c r="D52" s="128" t="e">
        <f>#N/A</f>
        <v>#N/A</v>
      </c>
      <c r="E52" s="128" t="e">
        <f>#N/A</f>
        <v>#N/A</v>
      </c>
      <c r="F52" s="130">
        <f>G52+I52+J52+L52</f>
        <v>260000000</v>
      </c>
      <c r="G52" s="129">
        <f>Önkormányzat!C128</f>
        <v>260000000</v>
      </c>
      <c r="H52" s="30" t="e">
        <f>#N/A</f>
        <v>#N/A</v>
      </c>
      <c r="I52" s="30"/>
      <c r="J52" s="30"/>
      <c r="K52" s="30" t="e">
        <f>#N/A</f>
        <v>#N/A</v>
      </c>
      <c r="L52" s="30"/>
      <c r="M52" s="131">
        <f>SUM(G52+J52+I52)</f>
        <v>260000000</v>
      </c>
      <c r="N52" s="129">
        <f>Önkormányzat!E128</f>
        <v>260000000</v>
      </c>
      <c r="O52" s="30" t="e">
        <f>#N/A</f>
        <v>#N/A</v>
      </c>
      <c r="P52" s="30"/>
      <c r="Q52" s="30"/>
      <c r="R52" s="30" t="e">
        <f>#N/A</f>
        <v>#N/A</v>
      </c>
      <c r="S52" s="30"/>
      <c r="T52" s="131">
        <f>SUM(N52+Q52+P52)</f>
        <v>260000000</v>
      </c>
      <c r="U52" s="129">
        <f>Önkormányzat!F128</f>
        <v>0</v>
      </c>
      <c r="V52" s="30" t="e">
        <f>#N/A</f>
        <v>#N/A</v>
      </c>
      <c r="W52" s="30"/>
      <c r="X52" s="30"/>
      <c r="Y52" s="30" t="e">
        <f>#N/A</f>
        <v>#N/A</v>
      </c>
      <c r="Z52" s="30"/>
      <c r="AA52" s="131">
        <f>SUM(U52+X52+W52)</f>
        <v>0</v>
      </c>
    </row>
    <row r="53" spans="1:27" ht="27" customHeight="1">
      <c r="A53" s="688"/>
      <c r="B53" s="691" t="s">
        <v>595</v>
      </c>
      <c r="C53" s="689"/>
      <c r="D53" s="689"/>
      <c r="E53" s="689"/>
      <c r="F53" s="689">
        <f>M53</f>
        <v>1456939305</v>
      </c>
      <c r="G53" s="689">
        <f>G16+G23+G30+G40+G43+G46+G49+G50+G51+G52</f>
        <v>1436944132</v>
      </c>
      <c r="H53" s="690"/>
      <c r="I53" s="690">
        <f>I16+I23+I30+I40+I43+I46+I49+I50+I51+I52</f>
        <v>3829324</v>
      </c>
      <c r="J53" s="690">
        <f>J16+J23+J30+J40+J43+J46+J49+J50+J51+J52</f>
        <v>16100009</v>
      </c>
      <c r="K53" s="690"/>
      <c r="L53" s="690">
        <f>L16+L23+L30+L40+L43+L46+L49+L50+L51+L52</f>
        <v>65840</v>
      </c>
      <c r="M53" s="690">
        <f>M16+M23+M30+M40+M43+M46+M49+M50+M51+M52</f>
        <v>1456939305</v>
      </c>
      <c r="N53" s="689">
        <f>N16+N23+N30+N40+N43+N46+N49+N50+N51+N52</f>
        <v>1738000890</v>
      </c>
      <c r="O53" s="690"/>
      <c r="P53" s="690">
        <f>P16+P23+P30+P40+P43+P46+P49+P50+P51+P52</f>
        <v>3831560</v>
      </c>
      <c r="Q53" s="690">
        <f>Q16+Q23+Q30+Q40+Q43+Q46+Q49+Q50+Q51+Q52</f>
        <v>15555890</v>
      </c>
      <c r="R53" s="690"/>
      <c r="S53" s="690">
        <f>S16+S23+S30+S40+S43+S46+S49+S50+S51+S52</f>
        <v>65840</v>
      </c>
      <c r="T53" s="690">
        <f>T16+T23+T30+T40+T43+T46+T49+T50+T51+T52</f>
        <v>1757451944</v>
      </c>
      <c r="U53" s="689">
        <f>U16+U23+U30+U40+U43+U46+U49+U50+U51+U52</f>
        <v>1133643157</v>
      </c>
      <c r="V53" s="690"/>
      <c r="W53" s="690">
        <f>W16+W23+W30+W40+W43+W46+W49+W50+W51+W52</f>
        <v>0</v>
      </c>
      <c r="X53" s="690">
        <f>X16+X23+X30+X40+X43+X46+X49+X50+X51+X52</f>
        <v>5372709</v>
      </c>
      <c r="Y53" s="690"/>
      <c r="Z53" s="690">
        <f>Z16+Z23+Z30+Z40+Z43+Z46+Z49+Z50+Z51+Z52</f>
        <v>0</v>
      </c>
      <c r="AA53" s="690">
        <f>AA16+AA23+AA30+AA40+AA43+AA46+AA49+AA50+AA51+AA52</f>
        <v>1137499645</v>
      </c>
    </row>
    <row r="54" spans="1:27" ht="27" customHeight="1">
      <c r="A54" s="28" t="s">
        <v>89</v>
      </c>
      <c r="B54" s="25" t="s">
        <v>90</v>
      </c>
      <c r="C54" s="128" t="e">
        <f>#N/A</f>
        <v>#N/A</v>
      </c>
      <c r="D54" s="128" t="e">
        <f>#N/A</f>
        <v>#N/A</v>
      </c>
      <c r="E54" s="128" t="e">
        <f>#N/A</f>
        <v>#N/A</v>
      </c>
      <c r="F54" s="130">
        <f>SUM(M54)</f>
        <v>308167604</v>
      </c>
      <c r="G54" s="128"/>
      <c r="H54" s="132" t="e">
        <f>#N/A</f>
        <v>#N/A</v>
      </c>
      <c r="I54" s="7">
        <f>KÖH!F122</f>
        <v>129038256</v>
      </c>
      <c r="J54" s="132">
        <f>Óvoda!F125</f>
        <v>173218903</v>
      </c>
      <c r="K54" s="132" t="e">
        <f>#N/A</f>
        <v>#N/A</v>
      </c>
      <c r="L54" s="132">
        <f>Könyvtár!F122</f>
        <v>5910445</v>
      </c>
      <c r="M54" s="131">
        <f>SUM(I54+J54+L54)</f>
        <v>308167604</v>
      </c>
      <c r="N54" s="128"/>
      <c r="O54" s="132" t="e">
        <f>#N/A</f>
        <v>#N/A</v>
      </c>
      <c r="P54" s="7">
        <f>KÖH!G122</f>
        <v>129153256</v>
      </c>
      <c r="Q54" s="132">
        <f>Óvoda!G125</f>
        <v>173763022</v>
      </c>
      <c r="R54" s="132" t="e">
        <f>#N/A</f>
        <v>#N/A</v>
      </c>
      <c r="S54" s="132">
        <f>Könyvtár!G122</f>
        <v>5910445</v>
      </c>
      <c r="T54" s="131">
        <f>SUM(P54+Q54+S54)</f>
        <v>308826723</v>
      </c>
      <c r="U54" s="128"/>
      <c r="V54" s="132" t="e">
        <f>#N/A</f>
        <v>#N/A</v>
      </c>
      <c r="W54" s="7">
        <f>KÖH!H122</f>
        <v>67339158</v>
      </c>
      <c r="X54" s="132">
        <f>Óvoda!H125</f>
        <v>81039232</v>
      </c>
      <c r="Y54" s="132" t="e">
        <f>#N/A</f>
        <v>#N/A</v>
      </c>
      <c r="Z54" s="132">
        <f>Könyvtár!H122</f>
        <v>3014644</v>
      </c>
      <c r="AA54" s="131">
        <f>SUM(W54+X54+Z54)</f>
        <v>151393034</v>
      </c>
    </row>
    <row r="55" spans="1:27" ht="27" customHeight="1">
      <c r="A55" s="28"/>
      <c r="B55" s="25"/>
      <c r="C55" s="128" t="e">
        <f>SUM(Önkormányzat!#REF!)</f>
        <v>#REF!</v>
      </c>
      <c r="D55" s="129" t="e">
        <f>SUM(Önkormányzat!#REF!)</f>
        <v>#REF!</v>
      </c>
      <c r="E55" s="129" t="e">
        <f>SUM(Önkormányzat!#REF!)</f>
        <v>#REF!</v>
      </c>
      <c r="F55" s="130"/>
      <c r="G55" s="128"/>
      <c r="H55" s="132"/>
      <c r="I55" s="132"/>
      <c r="J55" s="132"/>
      <c r="K55" s="132"/>
      <c r="L55" s="132"/>
      <c r="M55" s="131">
        <f>SUM(G55+J55)</f>
        <v>0</v>
      </c>
      <c r="N55" s="128"/>
      <c r="O55" s="132"/>
      <c r="P55" s="132"/>
      <c r="Q55" s="132"/>
      <c r="R55" s="132"/>
      <c r="S55" s="132"/>
      <c r="T55" s="131">
        <f>SUM(N55+Q55)</f>
        <v>0</v>
      </c>
      <c r="U55" s="128"/>
      <c r="V55" s="132"/>
      <c r="W55" s="132"/>
      <c r="X55" s="132"/>
      <c r="Y55" s="132"/>
      <c r="Z55" s="132"/>
      <c r="AA55" s="131">
        <f>SUM(U55+X55)</f>
        <v>0</v>
      </c>
    </row>
    <row r="56" spans="1:27" ht="27" customHeight="1">
      <c r="A56" s="153"/>
      <c r="B56" s="150" t="s">
        <v>190</v>
      </c>
      <c r="C56" s="151" t="e">
        <f>SUM(C51:C55)</f>
        <v>#REF!</v>
      </c>
      <c r="D56" s="154" t="e">
        <f>SUM(D51:D55)</f>
        <v>#REF!</v>
      </c>
      <c r="E56" s="151" t="e">
        <f>SUM(E51:E55)</f>
        <v>#REF!</v>
      </c>
      <c r="F56" s="152">
        <f>SUM(F53:F54)</f>
        <v>1765106909</v>
      </c>
      <c r="G56" s="151">
        <f>SUM(G53:G54)</f>
        <v>1436944132</v>
      </c>
      <c r="H56" s="151" t="e">
        <f>SUM(H51:H55)</f>
        <v>#N/A</v>
      </c>
      <c r="I56" s="151">
        <f>SUM(I53:I54)</f>
        <v>132867580</v>
      </c>
      <c r="J56" s="151">
        <f>J53+J42</f>
        <v>16100009</v>
      </c>
      <c r="K56" s="151" t="e">
        <f>SUM(K51:K55)</f>
        <v>#N/A</v>
      </c>
      <c r="L56" s="151">
        <f>L53+L54</f>
        <v>5976285</v>
      </c>
      <c r="M56" s="151">
        <f>SUM(M53:M54)</f>
        <v>1765106909</v>
      </c>
      <c r="N56" s="151">
        <f>SUM(N53:N54)</f>
        <v>1738000890</v>
      </c>
      <c r="O56" s="151" t="e">
        <f>SUM(O51:O55)</f>
        <v>#N/A</v>
      </c>
      <c r="P56" s="151">
        <f>SUM(P53:P54)</f>
        <v>132984816</v>
      </c>
      <c r="Q56" s="151">
        <f>Q53+Q54</f>
        <v>189318912</v>
      </c>
      <c r="R56" s="151" t="e">
        <f>SUM(R51:R55)</f>
        <v>#N/A</v>
      </c>
      <c r="S56" s="151">
        <f>S53+S54</f>
        <v>5976285</v>
      </c>
      <c r="T56" s="151">
        <f>SUM(T53:T54)</f>
        <v>2066278667</v>
      </c>
      <c r="U56" s="151">
        <f>SUM(U53:U54)</f>
        <v>1133643157</v>
      </c>
      <c r="V56" s="151" t="e">
        <f>SUM(V51:V55)</f>
        <v>#N/A</v>
      </c>
      <c r="W56" s="151">
        <f>SUM(W53:W54)</f>
        <v>67339158</v>
      </c>
      <c r="X56" s="151">
        <f>X53+X54</f>
        <v>86411941</v>
      </c>
      <c r="Y56" s="151" t="e">
        <f>SUM(Y51:Y55)</f>
        <v>#N/A</v>
      </c>
      <c r="Z56" s="151">
        <f>Z53+Z54</f>
        <v>3014644</v>
      </c>
      <c r="AA56" s="151">
        <f>SUM(AA53:AA54)</f>
        <v>1288892679</v>
      </c>
    </row>
    <row r="57" spans="1:27">
      <c r="M57" s="155" t="e">
        <f>#N/A</f>
        <v>#N/A</v>
      </c>
      <c r="T57" s="155" t="e">
        <f>#N/A</f>
        <v>#N/A</v>
      </c>
      <c r="AA57" s="155" t="e">
        <f>#N/A</f>
        <v>#N/A</v>
      </c>
    </row>
    <row r="58" spans="1:27">
      <c r="D58" s="156"/>
    </row>
  </sheetData>
  <sheetProtection selectLockedCells="1" selectUnlockedCells="1"/>
  <mergeCells count="7">
    <mergeCell ref="N1:T1"/>
    <mergeCell ref="U1:AA1"/>
    <mergeCell ref="G1:M1"/>
    <mergeCell ref="A1:A2"/>
    <mergeCell ref="B1:B2"/>
    <mergeCell ref="C1:E1"/>
    <mergeCell ref="F1:F2"/>
  </mergeCells>
  <phoneticPr fontId="55" type="noConversion"/>
  <pageMargins left="0.70833333333333337" right="0.70833333333333337" top="0.74861111111111112" bottom="0.74791666666666667" header="0.31527777777777777" footer="0.51180555555555551"/>
  <pageSetup paperSize="8" scale="50" firstPageNumber="0" orientation="landscape" horizontalDpi="300" verticalDpi="300" r:id="rId1"/>
  <headerFooter alignWithMargins="0">
    <oddHeader>&amp;L&amp;"Times New Roman,Normál"&amp;14Hegyeshalom Nagyközségi Önkormányzat&amp;C&amp;"Times New Roman,Normál"&amp;14Bevételi terv 2017.&amp;R&amp;"Times New Roman,Normál"&amp;11 3. melléklet Adatok: Ft-ban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3:BJ30"/>
  <sheetViews>
    <sheetView topLeftCell="N1" zoomScaleNormal="100" workbookViewId="0">
      <selection activeCell="A3" sqref="A3:BA30"/>
    </sheetView>
  </sheetViews>
  <sheetFormatPr defaultColWidth="15.7109375" defaultRowHeight="12.75"/>
  <cols>
    <col min="1" max="1" width="5.85546875" customWidth="1"/>
    <col min="2" max="2" width="44.140625" customWidth="1"/>
    <col min="3" max="5" width="0" hidden="1" customWidth="1"/>
    <col min="6" max="6" width="24" customWidth="1"/>
    <col min="7" max="13" width="0" hidden="1" customWidth="1"/>
    <col min="14" max="14" width="20.85546875" customWidth="1"/>
    <col min="15" max="15" width="24.5703125" customWidth="1"/>
    <col min="16" max="21" width="0" hidden="1" customWidth="1"/>
    <col min="22" max="22" width="5.42578125" hidden="1" customWidth="1"/>
    <col min="23" max="23" width="20.28515625" customWidth="1"/>
    <col min="24" max="25" width="24" customWidth="1"/>
    <col min="26" max="32" width="0" hidden="1" customWidth="1"/>
    <col min="33" max="33" width="20.85546875" customWidth="1"/>
    <col min="34" max="34" width="24.5703125" customWidth="1"/>
    <col min="35" max="40" width="0" hidden="1" customWidth="1"/>
    <col min="41" max="41" width="5.42578125" hidden="1" customWidth="1"/>
    <col min="42" max="42" width="20.28515625" customWidth="1"/>
    <col min="43" max="44" width="24" customWidth="1"/>
    <col min="45" max="51" width="0" hidden="1" customWidth="1"/>
    <col min="52" max="52" width="20.85546875" customWidth="1"/>
    <col min="53" max="53" width="24.5703125" customWidth="1"/>
    <col min="54" max="59" width="0" hidden="1" customWidth="1"/>
    <col min="60" max="60" width="5.42578125" hidden="1" customWidth="1"/>
    <col min="61" max="61" width="20.28515625" customWidth="1"/>
    <col min="62" max="62" width="24" customWidth="1"/>
  </cols>
  <sheetData>
    <row r="3" spans="1:62" ht="18" customHeight="1">
      <c r="A3" s="805" t="s">
        <v>125</v>
      </c>
      <c r="B3" s="806" t="s">
        <v>191</v>
      </c>
      <c r="C3" s="788" t="s">
        <v>192</v>
      </c>
      <c r="D3" s="788"/>
      <c r="E3" s="788"/>
      <c r="F3" s="788"/>
      <c r="G3" s="788" t="s">
        <v>193</v>
      </c>
      <c r="H3" s="788"/>
      <c r="I3" s="788"/>
      <c r="J3" s="788"/>
      <c r="K3" s="1" t="s">
        <v>130</v>
      </c>
      <c r="L3" s="1"/>
      <c r="M3" s="1"/>
      <c r="N3" s="1" t="s">
        <v>129</v>
      </c>
      <c r="O3" s="1" t="s">
        <v>130</v>
      </c>
      <c r="P3" s="788" t="s">
        <v>194</v>
      </c>
      <c r="Q3" s="788"/>
      <c r="R3" s="788"/>
      <c r="S3" s="788"/>
      <c r="T3" s="678"/>
      <c r="U3" s="678"/>
      <c r="V3" s="678"/>
      <c r="W3" s="678" t="s">
        <v>570</v>
      </c>
      <c r="X3" s="678" t="s">
        <v>571</v>
      </c>
      <c r="Y3" s="773" t="s">
        <v>192</v>
      </c>
      <c r="Z3" s="788" t="s">
        <v>193</v>
      </c>
      <c r="AA3" s="788"/>
      <c r="AB3" s="788"/>
      <c r="AC3" s="788"/>
      <c r="AD3" s="769" t="s">
        <v>130</v>
      </c>
      <c r="AE3" s="769"/>
      <c r="AF3" s="769"/>
      <c r="AG3" s="769" t="s">
        <v>129</v>
      </c>
      <c r="AH3" s="769" t="s">
        <v>130</v>
      </c>
      <c r="AI3" s="788" t="s">
        <v>194</v>
      </c>
      <c r="AJ3" s="788"/>
      <c r="AK3" s="788"/>
      <c r="AL3" s="788"/>
      <c r="AM3" s="678"/>
      <c r="AN3" s="678"/>
      <c r="AO3" s="678"/>
      <c r="AP3" s="678" t="s">
        <v>570</v>
      </c>
      <c r="AQ3" s="678" t="s">
        <v>571</v>
      </c>
      <c r="AR3" s="773" t="s">
        <v>192</v>
      </c>
      <c r="AS3" s="788" t="s">
        <v>193</v>
      </c>
      <c r="AT3" s="788"/>
      <c r="AU3" s="788"/>
      <c r="AV3" s="788"/>
      <c r="AW3" s="769" t="s">
        <v>130</v>
      </c>
      <c r="AX3" s="769"/>
      <c r="AY3" s="769"/>
      <c r="AZ3" s="769" t="s">
        <v>129</v>
      </c>
      <c r="BA3" s="769" t="s">
        <v>130</v>
      </c>
      <c r="BB3" s="788" t="s">
        <v>194</v>
      </c>
      <c r="BC3" s="788"/>
      <c r="BD3" s="788"/>
      <c r="BE3" s="788"/>
      <c r="BF3" s="678"/>
      <c r="BG3" s="678"/>
      <c r="BH3" s="678"/>
      <c r="BI3" s="678" t="s">
        <v>570</v>
      </c>
      <c r="BJ3" s="678" t="s">
        <v>571</v>
      </c>
    </row>
    <row r="4" spans="1:62" ht="18.75">
      <c r="A4" s="805"/>
      <c r="B4" s="806"/>
      <c r="C4" s="789" t="s">
        <v>1</v>
      </c>
      <c r="D4" s="789"/>
      <c r="E4" s="789"/>
      <c r="F4" s="2" t="s">
        <v>665</v>
      </c>
      <c r="G4" s="789" t="s">
        <v>1</v>
      </c>
      <c r="H4" s="789"/>
      <c r="I4" s="789"/>
      <c r="J4" s="2" t="s">
        <v>2</v>
      </c>
      <c r="K4" s="789" t="s">
        <v>1</v>
      </c>
      <c r="L4" s="789"/>
      <c r="M4" s="789"/>
      <c r="N4" s="157" t="s">
        <v>627</v>
      </c>
      <c r="O4" s="2" t="s">
        <v>665</v>
      </c>
      <c r="P4" s="789" t="s">
        <v>1</v>
      </c>
      <c r="Q4" s="789"/>
      <c r="R4" s="789"/>
      <c r="S4" s="2" t="s">
        <v>2</v>
      </c>
      <c r="T4" s="789" t="s">
        <v>1</v>
      </c>
      <c r="U4" s="789"/>
      <c r="V4" s="789"/>
      <c r="W4" s="157" t="s">
        <v>626</v>
      </c>
      <c r="X4" s="2" t="s">
        <v>665</v>
      </c>
      <c r="Y4" s="2" t="s">
        <v>680</v>
      </c>
      <c r="Z4" s="789" t="s">
        <v>1</v>
      </c>
      <c r="AA4" s="789"/>
      <c r="AB4" s="789"/>
      <c r="AC4" s="2" t="s">
        <v>2</v>
      </c>
      <c r="AD4" s="789" t="s">
        <v>1</v>
      </c>
      <c r="AE4" s="789"/>
      <c r="AF4" s="789"/>
      <c r="AG4" s="157" t="s">
        <v>681</v>
      </c>
      <c r="AH4" s="2" t="s">
        <v>682</v>
      </c>
      <c r="AI4" s="789" t="s">
        <v>1</v>
      </c>
      <c r="AJ4" s="789"/>
      <c r="AK4" s="789"/>
      <c r="AL4" s="2" t="s">
        <v>2</v>
      </c>
      <c r="AM4" s="789" t="s">
        <v>1</v>
      </c>
      <c r="AN4" s="789"/>
      <c r="AO4" s="789"/>
      <c r="AP4" s="157" t="s">
        <v>683</v>
      </c>
      <c r="AQ4" s="2" t="s">
        <v>684</v>
      </c>
      <c r="AR4" s="2" t="s">
        <v>665</v>
      </c>
      <c r="AS4" s="789" t="s">
        <v>1</v>
      </c>
      <c r="AT4" s="789"/>
      <c r="AU4" s="789"/>
      <c r="AV4" s="2" t="s">
        <v>2</v>
      </c>
      <c r="AW4" s="789" t="s">
        <v>1</v>
      </c>
      <c r="AX4" s="789"/>
      <c r="AY4" s="789"/>
      <c r="AZ4" s="157" t="s">
        <v>627</v>
      </c>
      <c r="BA4" s="2" t="s">
        <v>665</v>
      </c>
      <c r="BB4" s="789" t="s">
        <v>1</v>
      </c>
      <c r="BC4" s="789"/>
      <c r="BD4" s="789"/>
      <c r="BE4" s="2" t="s">
        <v>2</v>
      </c>
      <c r="BF4" s="789" t="s">
        <v>1</v>
      </c>
      <c r="BG4" s="789"/>
      <c r="BH4" s="789"/>
      <c r="BI4" s="157" t="s">
        <v>626</v>
      </c>
      <c r="BJ4" s="2" t="s">
        <v>665</v>
      </c>
    </row>
    <row r="5" spans="1:62" ht="15" customHeight="1">
      <c r="A5" s="805"/>
      <c r="B5" s="806"/>
      <c r="C5" s="3" t="s">
        <v>4</v>
      </c>
      <c r="D5" s="3" t="s">
        <v>195</v>
      </c>
      <c r="E5" s="3" t="s">
        <v>6</v>
      </c>
      <c r="F5" s="4" t="s">
        <v>106</v>
      </c>
      <c r="G5" s="3" t="s">
        <v>4</v>
      </c>
      <c r="H5" s="3" t="s">
        <v>5</v>
      </c>
      <c r="I5" s="3" t="s">
        <v>6</v>
      </c>
      <c r="J5" s="4" t="s">
        <v>106</v>
      </c>
      <c r="K5" s="3" t="s">
        <v>4</v>
      </c>
      <c r="L5" s="3" t="s">
        <v>5</v>
      </c>
      <c r="M5" s="3" t="s">
        <v>6</v>
      </c>
      <c r="N5" s="158"/>
      <c r="O5" s="4" t="s">
        <v>106</v>
      </c>
      <c r="P5" s="3" t="s">
        <v>4</v>
      </c>
      <c r="Q5" s="3" t="s">
        <v>5</v>
      </c>
      <c r="R5" s="3" t="s">
        <v>6</v>
      </c>
      <c r="S5" s="4" t="s">
        <v>106</v>
      </c>
      <c r="T5" s="3" t="s">
        <v>4</v>
      </c>
      <c r="U5" s="3" t="s">
        <v>196</v>
      </c>
      <c r="V5" s="3" t="s">
        <v>6</v>
      </c>
      <c r="W5" s="158"/>
      <c r="X5" s="4" t="s">
        <v>106</v>
      </c>
      <c r="Y5" s="4" t="s">
        <v>676</v>
      </c>
      <c r="Z5" s="770" t="s">
        <v>4</v>
      </c>
      <c r="AA5" s="770" t="s">
        <v>5</v>
      </c>
      <c r="AB5" s="770" t="s">
        <v>6</v>
      </c>
      <c r="AC5" s="4" t="s">
        <v>106</v>
      </c>
      <c r="AD5" s="770" t="s">
        <v>4</v>
      </c>
      <c r="AE5" s="770" t="s">
        <v>5</v>
      </c>
      <c r="AF5" s="770" t="s">
        <v>6</v>
      </c>
      <c r="AG5" s="158" t="s">
        <v>676</v>
      </c>
      <c r="AH5" s="4" t="s">
        <v>676</v>
      </c>
      <c r="AI5" s="770" t="s">
        <v>4</v>
      </c>
      <c r="AJ5" s="770" t="s">
        <v>5</v>
      </c>
      <c r="AK5" s="770" t="s">
        <v>6</v>
      </c>
      <c r="AL5" s="4" t="s">
        <v>106</v>
      </c>
      <c r="AM5" s="770" t="s">
        <v>4</v>
      </c>
      <c r="AN5" s="770" t="s">
        <v>196</v>
      </c>
      <c r="AO5" s="770" t="s">
        <v>6</v>
      </c>
      <c r="AP5" s="158" t="s">
        <v>676</v>
      </c>
      <c r="AQ5" s="4" t="s">
        <v>676</v>
      </c>
      <c r="AR5" s="4" t="s">
        <v>671</v>
      </c>
      <c r="AS5" s="770" t="s">
        <v>4</v>
      </c>
      <c r="AT5" s="770" t="s">
        <v>5</v>
      </c>
      <c r="AU5" s="770" t="s">
        <v>6</v>
      </c>
      <c r="AV5" s="4" t="s">
        <v>106</v>
      </c>
      <c r="AW5" s="770" t="s">
        <v>4</v>
      </c>
      <c r="AX5" s="770" t="s">
        <v>5</v>
      </c>
      <c r="AY5" s="770" t="s">
        <v>6</v>
      </c>
      <c r="AZ5" s="158" t="s">
        <v>671</v>
      </c>
      <c r="BA5" s="4" t="s">
        <v>671</v>
      </c>
      <c r="BB5" s="770" t="s">
        <v>4</v>
      </c>
      <c r="BC5" s="770" t="s">
        <v>5</v>
      </c>
      <c r="BD5" s="770" t="s">
        <v>6</v>
      </c>
      <c r="BE5" s="4" t="s">
        <v>106</v>
      </c>
      <c r="BF5" s="770" t="s">
        <v>4</v>
      </c>
      <c r="BG5" s="770" t="s">
        <v>196</v>
      </c>
      <c r="BH5" s="770" t="s">
        <v>6</v>
      </c>
      <c r="BI5" s="158" t="s">
        <v>671</v>
      </c>
      <c r="BJ5" s="4" t="s">
        <v>671</v>
      </c>
    </row>
    <row r="6" spans="1:62" ht="18.75">
      <c r="A6" s="28" t="s">
        <v>11</v>
      </c>
      <c r="B6" s="18" t="s">
        <v>12</v>
      </c>
      <c r="C6" s="13" t="e">
        <f>SUM(Önkormányzat!#REF!)</f>
        <v>#REF!</v>
      </c>
      <c r="D6" s="159" t="e">
        <f>SUM(Önkormányzat!#REF!)</f>
        <v>#REF!</v>
      </c>
      <c r="E6" s="7" t="e">
        <f>SUM(Önkormányzat!#REF!)</f>
        <v>#REF!</v>
      </c>
      <c r="F6" s="8">
        <f>SUM(Önkormányzat!C20)</f>
        <v>76048846</v>
      </c>
      <c r="G6" s="13" t="e">
        <f>#N/A</f>
        <v>#N/A</v>
      </c>
      <c r="H6" s="7" t="e">
        <f>#N/A</f>
        <v>#N/A</v>
      </c>
      <c r="I6" s="7" t="e">
        <f>#N/A</f>
        <v>#N/A</v>
      </c>
      <c r="J6" s="8" t="e">
        <f>#N/A</f>
        <v>#N/A</v>
      </c>
      <c r="K6" s="13">
        <f>SUM(Óvoda!C20)</f>
        <v>0</v>
      </c>
      <c r="L6" s="7">
        <f>SUM(Óvoda!D20)</f>
        <v>0</v>
      </c>
      <c r="M6" s="7">
        <f>SUM(Óvoda!E20)</f>
        <v>0</v>
      </c>
      <c r="N6" s="605">
        <f>SUM(KÖH!F20)</f>
        <v>103815689</v>
      </c>
      <c r="O6" s="8">
        <f>SUM(Óvoda!F20)</f>
        <v>122145390</v>
      </c>
      <c r="P6" s="8" t="e">
        <f>SUM(Óvoda!#REF!)</f>
        <v>#REF!</v>
      </c>
      <c r="Q6" s="8" t="e">
        <f>SUM(Óvoda!#REF!)</f>
        <v>#REF!</v>
      </c>
      <c r="R6" s="8">
        <f>SUM(Óvoda!I20)</f>
        <v>0</v>
      </c>
      <c r="S6" s="8">
        <f>SUM(Óvoda!J20)</f>
        <v>0</v>
      </c>
      <c r="T6" s="8">
        <f>SUM(Óvoda!K20)</f>
        <v>0</v>
      </c>
      <c r="U6" s="8">
        <f>SUM(Óvoda!L20)</f>
        <v>0</v>
      </c>
      <c r="V6" s="8">
        <f>SUM(Óvoda!M20)</f>
        <v>0</v>
      </c>
      <c r="W6" s="8">
        <f>Könyvtár!F20</f>
        <v>4220913</v>
      </c>
      <c r="X6" s="35">
        <f t="shared" ref="X6:X13" si="0">SUM(F6+O6+N6+W6)</f>
        <v>306230838</v>
      </c>
      <c r="Y6" s="8">
        <f>SUM(Önkormányzat!E20)</f>
        <v>76048846</v>
      </c>
      <c r="Z6" s="13" t="e">
        <f>#N/A</f>
        <v>#N/A</v>
      </c>
      <c r="AA6" s="7" t="e">
        <f>#N/A</f>
        <v>#N/A</v>
      </c>
      <c r="AB6" s="7" t="e">
        <f>#N/A</f>
        <v>#N/A</v>
      </c>
      <c r="AC6" s="8" t="e">
        <f>#N/A</f>
        <v>#N/A</v>
      </c>
      <c r="AD6" s="13">
        <f>SUM(Óvoda!V20)</f>
        <v>0</v>
      </c>
      <c r="AE6" s="7">
        <f>SUM(Óvoda!W20)</f>
        <v>0</v>
      </c>
      <c r="AF6" s="7">
        <f>SUM(Óvoda!X20)</f>
        <v>0</v>
      </c>
      <c r="AG6" s="605">
        <f>SUM(KÖH!G20)</f>
        <v>103915689</v>
      </c>
      <c r="AH6" s="8">
        <f>SUM(Óvoda!G20)</f>
        <v>122145390</v>
      </c>
      <c r="AI6" s="8">
        <f>SUM(Óvoda!Z20)</f>
        <v>0</v>
      </c>
      <c r="AJ6" s="8">
        <f>SUM(Óvoda!AA20)</f>
        <v>0</v>
      </c>
      <c r="AK6" s="8">
        <f>SUM(Óvoda!AB20)</f>
        <v>0</v>
      </c>
      <c r="AL6" s="8">
        <f>SUM(Óvoda!AC20)</f>
        <v>0</v>
      </c>
      <c r="AM6" s="8">
        <f>SUM(Óvoda!AD20)</f>
        <v>0</v>
      </c>
      <c r="AN6" s="8">
        <f>SUM(Óvoda!AE20)</f>
        <v>0</v>
      </c>
      <c r="AO6" s="8">
        <f>SUM(Óvoda!AF20)</f>
        <v>0</v>
      </c>
      <c r="AP6" s="8">
        <f>Könyvtár!G20</f>
        <v>4220913</v>
      </c>
      <c r="AQ6" s="35">
        <f t="shared" ref="AQ6:AQ13" si="1">SUM(Y6+AH6+AG6+AP6)</f>
        <v>306330838</v>
      </c>
      <c r="AR6" s="8">
        <f>SUM(Önkormányzat!F20)</f>
        <v>32059953</v>
      </c>
      <c r="AS6" s="13" t="e">
        <f>#N/A</f>
        <v>#N/A</v>
      </c>
      <c r="AT6" s="7" t="e">
        <f>#N/A</f>
        <v>#N/A</v>
      </c>
      <c r="AU6" s="7" t="e">
        <f>#N/A</f>
        <v>#N/A</v>
      </c>
      <c r="AV6" s="8" t="e">
        <f>#N/A</f>
        <v>#N/A</v>
      </c>
      <c r="AW6" s="13">
        <f>SUM(Óvoda!AO20)</f>
        <v>0</v>
      </c>
      <c r="AX6" s="7">
        <f>SUM(Óvoda!AP20)</f>
        <v>0</v>
      </c>
      <c r="AY6" s="7">
        <f>SUM(Óvoda!AQ20)</f>
        <v>0</v>
      </c>
      <c r="AZ6" s="605">
        <f>SUM(KÖH!H20)</f>
        <v>49092817</v>
      </c>
      <c r="BA6" s="8">
        <f>SUM(Óvoda!H20)</f>
        <v>54009079</v>
      </c>
      <c r="BB6" s="8">
        <f>SUM(Óvoda!AS20)</f>
        <v>0</v>
      </c>
      <c r="BC6" s="8">
        <f>SUM(Óvoda!AT20)</f>
        <v>0</v>
      </c>
      <c r="BD6" s="8">
        <f>SUM(Óvoda!AU20)</f>
        <v>0</v>
      </c>
      <c r="BE6" s="8">
        <f>SUM(Óvoda!AV20)</f>
        <v>0</v>
      </c>
      <c r="BF6" s="8">
        <f>SUM(Óvoda!AW20)</f>
        <v>0</v>
      </c>
      <c r="BG6" s="8">
        <f>SUM(Óvoda!AX20)</f>
        <v>0</v>
      </c>
      <c r="BH6" s="8">
        <f>SUM(Óvoda!AY20)</f>
        <v>0</v>
      </c>
      <c r="BI6" s="8">
        <f>Könyvtár!H20</f>
        <v>2068113</v>
      </c>
      <c r="BJ6" s="35">
        <f t="shared" ref="BJ6:BJ13" si="2">SUM(AR6+BA6+AZ6+BI6)</f>
        <v>137229962</v>
      </c>
    </row>
    <row r="7" spans="1:62" ht="18.75">
      <c r="A7" s="28" t="s">
        <v>15</v>
      </c>
      <c r="B7" s="18" t="s">
        <v>16</v>
      </c>
      <c r="C7" s="13" t="e">
        <f>SUM(Önkormányzat!#REF!)</f>
        <v>#REF!</v>
      </c>
      <c r="D7" s="159" t="e">
        <f>SUM(Önkormányzat!#REF!)</f>
        <v>#REF!</v>
      </c>
      <c r="E7" s="7" t="e">
        <f>SUM(Önkormányzat!#REF!)</f>
        <v>#REF!</v>
      </c>
      <c r="F7" s="8">
        <f>SUM(Önkormányzat!C25)</f>
        <v>11750352</v>
      </c>
      <c r="G7" s="13" t="e">
        <f>#N/A</f>
        <v>#N/A</v>
      </c>
      <c r="H7" s="7" t="e">
        <f>#N/A</f>
        <v>#N/A</v>
      </c>
      <c r="I7" s="7" t="e">
        <f>#N/A</f>
        <v>#N/A</v>
      </c>
      <c r="J7" s="8" t="e">
        <f>#N/A</f>
        <v>#N/A</v>
      </c>
      <c r="K7" s="13">
        <f>SUM(Óvoda!C25)</f>
        <v>0</v>
      </c>
      <c r="L7" s="7">
        <f>SUM(Óvoda!D25)</f>
        <v>0</v>
      </c>
      <c r="M7" s="7">
        <f>SUM(Óvoda!E25)</f>
        <v>0</v>
      </c>
      <c r="N7" s="605">
        <f>SUM(KÖH!F25)</f>
        <v>15901391</v>
      </c>
      <c r="O7" s="8">
        <f>SUM(Óvoda!F25)</f>
        <v>21509395</v>
      </c>
      <c r="P7" s="13" t="e">
        <f>#N/A</f>
        <v>#N/A</v>
      </c>
      <c r="Q7" s="7" t="e">
        <f>#N/A</f>
        <v>#N/A</v>
      </c>
      <c r="R7" s="7" t="e">
        <f>#N/A</f>
        <v>#N/A</v>
      </c>
      <c r="S7" s="8" t="e">
        <f>#N/A</f>
        <v>#N/A</v>
      </c>
      <c r="T7" s="13" t="e">
        <f t="shared" ref="T7:V12" si="3">SUM(C7,G7,K7,P7)</f>
        <v>#REF!</v>
      </c>
      <c r="U7" s="7" t="e">
        <f t="shared" si="3"/>
        <v>#REF!</v>
      </c>
      <c r="V7" s="7" t="e">
        <f t="shared" si="3"/>
        <v>#REF!</v>
      </c>
      <c r="W7" s="8">
        <f>Könyvtár!F25</f>
        <v>653372</v>
      </c>
      <c r="X7" s="35">
        <f t="shared" si="0"/>
        <v>49814510</v>
      </c>
      <c r="Y7" s="8">
        <f>SUM(Önkormányzat!E25)</f>
        <v>11750352</v>
      </c>
      <c r="Z7" s="13" t="e">
        <f>#N/A</f>
        <v>#N/A</v>
      </c>
      <c r="AA7" s="7" t="e">
        <f>#N/A</f>
        <v>#N/A</v>
      </c>
      <c r="AB7" s="7" t="e">
        <f>#N/A</f>
        <v>#N/A</v>
      </c>
      <c r="AC7" s="8" t="e">
        <f>#N/A</f>
        <v>#N/A</v>
      </c>
      <c r="AD7" s="13">
        <f>SUM(Óvoda!V25)</f>
        <v>0</v>
      </c>
      <c r="AE7" s="7">
        <f>SUM(Óvoda!W25)</f>
        <v>0</v>
      </c>
      <c r="AF7" s="7">
        <f>SUM(Óvoda!X25)</f>
        <v>0</v>
      </c>
      <c r="AG7" s="605">
        <f>SUM(KÖH!G25)</f>
        <v>15916391</v>
      </c>
      <c r="AH7" s="8">
        <f>SUM(Óvoda!G25)</f>
        <v>21509395</v>
      </c>
      <c r="AI7" s="13" t="e">
        <f>#N/A</f>
        <v>#N/A</v>
      </c>
      <c r="AJ7" s="7" t="e">
        <f>#N/A</f>
        <v>#N/A</v>
      </c>
      <c r="AK7" s="7" t="e">
        <f>#N/A</f>
        <v>#N/A</v>
      </c>
      <c r="AL7" s="8" t="e">
        <f>#N/A</f>
        <v>#N/A</v>
      </c>
      <c r="AM7" s="13" t="e">
        <f t="shared" ref="AM7:AM12" si="4">SUM(V7,Z7,AD7,AI7)</f>
        <v>#REF!</v>
      </c>
      <c r="AN7" s="7" t="e">
        <f t="shared" ref="AN7:AN12" si="5">SUM(W7,AA7,AE7,AJ7)</f>
        <v>#N/A</v>
      </c>
      <c r="AO7" s="7" t="e">
        <f t="shared" ref="AO7:AO12" si="6">SUM(X7,AB7,AF7,AK7)</f>
        <v>#N/A</v>
      </c>
      <c r="AP7" s="8">
        <f>Könyvtár!G25</f>
        <v>653372</v>
      </c>
      <c r="AQ7" s="35">
        <f t="shared" si="1"/>
        <v>49829510</v>
      </c>
      <c r="AR7" s="8">
        <f>SUM(Önkormányzat!F25)</f>
        <v>4887955</v>
      </c>
      <c r="AS7" s="13" t="e">
        <f>#N/A</f>
        <v>#N/A</v>
      </c>
      <c r="AT7" s="7" t="e">
        <f>#N/A</f>
        <v>#N/A</v>
      </c>
      <c r="AU7" s="7" t="e">
        <f>#N/A</f>
        <v>#N/A</v>
      </c>
      <c r="AV7" s="8" t="e">
        <f>#N/A</f>
        <v>#N/A</v>
      </c>
      <c r="AW7" s="13">
        <f>SUM(Óvoda!AO25)</f>
        <v>0</v>
      </c>
      <c r="AX7" s="7">
        <f>SUM(Óvoda!AP25)</f>
        <v>0</v>
      </c>
      <c r="AY7" s="7">
        <f>SUM(Óvoda!AQ25)</f>
        <v>0</v>
      </c>
      <c r="AZ7" s="605">
        <f>SUM(KÖH!H25)</f>
        <v>7564526</v>
      </c>
      <c r="BA7" s="8">
        <f>SUM(Óvoda!H25)</f>
        <v>8548204</v>
      </c>
      <c r="BB7" s="13" t="e">
        <f>#N/A</f>
        <v>#N/A</v>
      </c>
      <c r="BC7" s="7" t="e">
        <f>#N/A</f>
        <v>#N/A</v>
      </c>
      <c r="BD7" s="7" t="e">
        <f>#N/A</f>
        <v>#N/A</v>
      </c>
      <c r="BE7" s="8" t="e">
        <f>#N/A</f>
        <v>#N/A</v>
      </c>
      <c r="BF7" s="13" t="e">
        <f t="shared" ref="BF7:BF12" si="7">SUM(AO7,AS7,AW7,BB7)</f>
        <v>#N/A</v>
      </c>
      <c r="BG7" s="7" t="e">
        <f t="shared" ref="BG7:BG12" si="8">SUM(AP7,AT7,AX7,BC7)</f>
        <v>#N/A</v>
      </c>
      <c r="BH7" s="7" t="e">
        <f t="shared" ref="BH7:BH12" si="9">SUM(AQ7,AU7,AY7,BD7)</f>
        <v>#N/A</v>
      </c>
      <c r="BI7" s="8">
        <f>Könyvtár!H25</f>
        <v>319688</v>
      </c>
      <c r="BJ7" s="35">
        <f t="shared" si="2"/>
        <v>21320373</v>
      </c>
    </row>
    <row r="8" spans="1:62" ht="18.75">
      <c r="A8" s="28" t="s">
        <v>19</v>
      </c>
      <c r="B8" s="18" t="s">
        <v>20</v>
      </c>
      <c r="C8" s="13" t="e">
        <f>SUM(Önkormányzat!#REF!)</f>
        <v>#REF!</v>
      </c>
      <c r="D8" s="159" t="e">
        <f>SUM(Önkormányzat!#REF!)</f>
        <v>#REF!</v>
      </c>
      <c r="E8" s="7" t="e">
        <f>SUM(Önkormányzat!#REF!)</f>
        <v>#REF!</v>
      </c>
      <c r="F8" s="8">
        <f>SUM(Önkormányzat!C59)</f>
        <v>224543335</v>
      </c>
      <c r="G8" s="13" t="e">
        <f>#N/A</f>
        <v>#N/A</v>
      </c>
      <c r="H8" s="7"/>
      <c r="I8" s="7" t="e">
        <f>#N/A</f>
        <v>#N/A</v>
      </c>
      <c r="J8" s="8" t="e">
        <f>#N/A</f>
        <v>#N/A</v>
      </c>
      <c r="K8" s="13">
        <f>SUM(Óvoda!C58)</f>
        <v>0</v>
      </c>
      <c r="L8" s="7">
        <f>SUM(Óvoda!D58)</f>
        <v>0</v>
      </c>
      <c r="M8" s="7">
        <f>SUM(Óvoda!E58)</f>
        <v>0</v>
      </c>
      <c r="N8" s="605">
        <f>SUM(KÖH!F58)</f>
        <v>13150500</v>
      </c>
      <c r="O8" s="8">
        <f>SUM(Óvoda!F58)</f>
        <v>45664127</v>
      </c>
      <c r="P8" s="13" t="e">
        <f>#N/A</f>
        <v>#N/A</v>
      </c>
      <c r="Q8" s="7" t="e">
        <f>#N/A</f>
        <v>#N/A</v>
      </c>
      <c r="R8" s="7" t="e">
        <f>#N/A</f>
        <v>#N/A</v>
      </c>
      <c r="S8" s="8" t="e">
        <f>#N/A</f>
        <v>#N/A</v>
      </c>
      <c r="T8" s="13" t="e">
        <f t="shared" si="3"/>
        <v>#REF!</v>
      </c>
      <c r="U8" s="7" t="e">
        <f t="shared" si="3"/>
        <v>#REF!</v>
      </c>
      <c r="V8" s="7" t="e">
        <f t="shared" si="3"/>
        <v>#REF!</v>
      </c>
      <c r="W8" s="8">
        <f>Könyvtár!F58</f>
        <v>1102000</v>
      </c>
      <c r="X8" s="35">
        <f t="shared" si="0"/>
        <v>284459962</v>
      </c>
      <c r="Y8" s="8">
        <f>SUM(Önkormányzat!E59)</f>
        <v>325332835</v>
      </c>
      <c r="Z8" s="13" t="e">
        <f>#N/A</f>
        <v>#N/A</v>
      </c>
      <c r="AA8" s="7"/>
      <c r="AB8" s="7" t="e">
        <f>#N/A</f>
        <v>#N/A</v>
      </c>
      <c r="AC8" s="8" t="e">
        <f>#N/A</f>
        <v>#N/A</v>
      </c>
      <c r="AD8" s="13">
        <f>SUM(Óvoda!V58)</f>
        <v>0</v>
      </c>
      <c r="AE8" s="7">
        <f>SUM(Óvoda!W58)</f>
        <v>0</v>
      </c>
      <c r="AF8" s="7">
        <f>SUM(Óvoda!X58)</f>
        <v>0</v>
      </c>
      <c r="AG8" s="605">
        <f>SUM(KÖH!G58)</f>
        <v>13150500</v>
      </c>
      <c r="AH8" s="8">
        <f>SUM(Óvoda!G58)</f>
        <v>45664127</v>
      </c>
      <c r="AI8" s="13" t="e">
        <f>#N/A</f>
        <v>#N/A</v>
      </c>
      <c r="AJ8" s="7" t="e">
        <f>#N/A</f>
        <v>#N/A</v>
      </c>
      <c r="AK8" s="7" t="e">
        <f>#N/A</f>
        <v>#N/A</v>
      </c>
      <c r="AL8" s="8" t="e">
        <f>#N/A</f>
        <v>#N/A</v>
      </c>
      <c r="AM8" s="13" t="e">
        <f t="shared" si="4"/>
        <v>#REF!</v>
      </c>
      <c r="AN8" s="7" t="e">
        <f t="shared" si="5"/>
        <v>#N/A</v>
      </c>
      <c r="AO8" s="7" t="e">
        <f t="shared" si="6"/>
        <v>#N/A</v>
      </c>
      <c r="AP8" s="8">
        <f>Könyvtár!G58</f>
        <v>1102000</v>
      </c>
      <c r="AQ8" s="35">
        <f t="shared" si="1"/>
        <v>385249462</v>
      </c>
      <c r="AR8" s="8">
        <f>SUM(Önkormányzat!F59)</f>
        <v>199917063</v>
      </c>
      <c r="AS8" s="13" t="e">
        <f>#N/A</f>
        <v>#N/A</v>
      </c>
      <c r="AT8" s="7"/>
      <c r="AU8" s="7" t="e">
        <f>#N/A</f>
        <v>#N/A</v>
      </c>
      <c r="AV8" s="8" t="e">
        <f>#N/A</f>
        <v>#N/A</v>
      </c>
      <c r="AW8" s="13">
        <f>SUM(Óvoda!AO58)</f>
        <v>0</v>
      </c>
      <c r="AX8" s="7">
        <f>SUM(Óvoda!AP58)</f>
        <v>0</v>
      </c>
      <c r="AY8" s="7">
        <f>SUM(Óvoda!AQ58)</f>
        <v>0</v>
      </c>
      <c r="AZ8" s="605">
        <f>SUM(KÖH!H58)</f>
        <v>4821683</v>
      </c>
      <c r="BA8" s="8">
        <f>SUM(Óvoda!H58)</f>
        <v>17134500</v>
      </c>
      <c r="BB8" s="13" t="e">
        <f>#N/A</f>
        <v>#N/A</v>
      </c>
      <c r="BC8" s="7" t="e">
        <f>#N/A</f>
        <v>#N/A</v>
      </c>
      <c r="BD8" s="7" t="e">
        <f>#N/A</f>
        <v>#N/A</v>
      </c>
      <c r="BE8" s="8" t="e">
        <f>#N/A</f>
        <v>#N/A</v>
      </c>
      <c r="BF8" s="13" t="e">
        <f t="shared" si="7"/>
        <v>#N/A</v>
      </c>
      <c r="BG8" s="7" t="e">
        <f t="shared" si="8"/>
        <v>#N/A</v>
      </c>
      <c r="BH8" s="7" t="e">
        <f t="shared" si="9"/>
        <v>#N/A</v>
      </c>
      <c r="BI8" s="8">
        <f>Könyvtár!H58</f>
        <v>344885</v>
      </c>
      <c r="BJ8" s="35">
        <f t="shared" si="2"/>
        <v>222218131</v>
      </c>
    </row>
    <row r="9" spans="1:62" ht="18.75">
      <c r="A9" s="28" t="s">
        <v>23</v>
      </c>
      <c r="B9" s="18" t="s">
        <v>197</v>
      </c>
      <c r="C9" s="13" t="e">
        <f>SUM(Önkormányzat!#REF!)</f>
        <v>#REF!</v>
      </c>
      <c r="D9" s="159" t="e">
        <f>SUM(Önkormányzat!#REF!)</f>
        <v>#REF!</v>
      </c>
      <c r="E9" s="7" t="e">
        <f>SUM(Önkormányzat!#REF!)</f>
        <v>#REF!</v>
      </c>
      <c r="F9" s="8">
        <f>SUM(Önkormányzat!C60)</f>
        <v>10175000</v>
      </c>
      <c r="G9" s="13" t="e">
        <f>#N/A</f>
        <v>#N/A</v>
      </c>
      <c r="H9" s="7" t="e">
        <f>#N/A</f>
        <v>#N/A</v>
      </c>
      <c r="I9" s="7" t="e">
        <f>#N/A</f>
        <v>#N/A</v>
      </c>
      <c r="J9" s="8" t="e">
        <f>#N/A</f>
        <v>#N/A</v>
      </c>
      <c r="K9" s="13">
        <f>SUM(Óvoda!C59)</f>
        <v>0</v>
      </c>
      <c r="L9" s="7">
        <f>SUM(Óvoda!D59)</f>
        <v>0</v>
      </c>
      <c r="M9" s="7">
        <f>SUM(Óvoda!E59)</f>
        <v>0</v>
      </c>
      <c r="N9" s="605">
        <f>SUM(KÖH!F59)</f>
        <v>0</v>
      </c>
      <c r="O9" s="8">
        <f>SUM(Óvoda!F59)</f>
        <v>0</v>
      </c>
      <c r="P9" s="13" t="e">
        <f>#N/A</f>
        <v>#N/A</v>
      </c>
      <c r="Q9" s="7" t="e">
        <f>#N/A</f>
        <v>#N/A</v>
      </c>
      <c r="R9" s="7" t="e">
        <f>#N/A</f>
        <v>#N/A</v>
      </c>
      <c r="S9" s="8" t="e">
        <f>#N/A</f>
        <v>#N/A</v>
      </c>
      <c r="T9" s="13" t="e">
        <f t="shared" si="3"/>
        <v>#REF!</v>
      </c>
      <c r="U9" s="7" t="e">
        <f t="shared" si="3"/>
        <v>#REF!</v>
      </c>
      <c r="V9" s="7" t="e">
        <f t="shared" si="3"/>
        <v>#REF!</v>
      </c>
      <c r="W9" s="8"/>
      <c r="X9" s="35">
        <f t="shared" si="0"/>
        <v>10175000</v>
      </c>
      <c r="Y9" s="8">
        <f>SUM(Önkormányzat!E60)</f>
        <v>10175000</v>
      </c>
      <c r="Z9" s="13" t="e">
        <f>#N/A</f>
        <v>#N/A</v>
      </c>
      <c r="AA9" s="7" t="e">
        <f>#N/A</f>
        <v>#N/A</v>
      </c>
      <c r="AB9" s="7" t="e">
        <f>#N/A</f>
        <v>#N/A</v>
      </c>
      <c r="AC9" s="8" t="e">
        <f>#N/A</f>
        <v>#N/A</v>
      </c>
      <c r="AD9" s="13">
        <f>SUM(Óvoda!V59)</f>
        <v>0</v>
      </c>
      <c r="AE9" s="7">
        <f>SUM(Óvoda!W59)</f>
        <v>0</v>
      </c>
      <c r="AF9" s="7">
        <f>SUM(Óvoda!X59)</f>
        <v>0</v>
      </c>
      <c r="AG9" s="605">
        <f>SUM(KÖH!G59)</f>
        <v>0</v>
      </c>
      <c r="AH9" s="8">
        <f>SUM(Óvoda!G59)</f>
        <v>0</v>
      </c>
      <c r="AI9" s="13" t="e">
        <f>#N/A</f>
        <v>#N/A</v>
      </c>
      <c r="AJ9" s="7" t="e">
        <f>#N/A</f>
        <v>#N/A</v>
      </c>
      <c r="AK9" s="7" t="e">
        <f>#N/A</f>
        <v>#N/A</v>
      </c>
      <c r="AL9" s="8" t="e">
        <f>#N/A</f>
        <v>#N/A</v>
      </c>
      <c r="AM9" s="13" t="e">
        <f t="shared" si="4"/>
        <v>#REF!</v>
      </c>
      <c r="AN9" s="7" t="e">
        <f t="shared" si="5"/>
        <v>#N/A</v>
      </c>
      <c r="AO9" s="7" t="e">
        <f t="shared" si="6"/>
        <v>#N/A</v>
      </c>
      <c r="AP9" s="8"/>
      <c r="AQ9" s="35">
        <f t="shared" si="1"/>
        <v>10175000</v>
      </c>
      <c r="AR9" s="8">
        <f>SUM(Önkormányzat!F60)</f>
        <v>3454613</v>
      </c>
      <c r="AS9" s="13" t="e">
        <f>#N/A</f>
        <v>#N/A</v>
      </c>
      <c r="AT9" s="7" t="e">
        <f>#N/A</f>
        <v>#N/A</v>
      </c>
      <c r="AU9" s="7" t="e">
        <f>#N/A</f>
        <v>#N/A</v>
      </c>
      <c r="AV9" s="8" t="e">
        <f>#N/A</f>
        <v>#N/A</v>
      </c>
      <c r="AW9" s="13">
        <f>SUM(Óvoda!AO59)</f>
        <v>0</v>
      </c>
      <c r="AX9" s="7">
        <f>SUM(Óvoda!AP59)</f>
        <v>0</v>
      </c>
      <c r="AY9" s="7">
        <f>SUM(Óvoda!AQ59)</f>
        <v>0</v>
      </c>
      <c r="AZ9" s="605">
        <f>SUM(KÖH!H59)</f>
        <v>0</v>
      </c>
      <c r="BA9" s="8">
        <f>SUM(Óvoda!H59)</f>
        <v>0</v>
      </c>
      <c r="BB9" s="13" t="e">
        <f>#N/A</f>
        <v>#N/A</v>
      </c>
      <c r="BC9" s="7" t="e">
        <f>#N/A</f>
        <v>#N/A</v>
      </c>
      <c r="BD9" s="7" t="e">
        <f>#N/A</f>
        <v>#N/A</v>
      </c>
      <c r="BE9" s="8" t="e">
        <f>#N/A</f>
        <v>#N/A</v>
      </c>
      <c r="BF9" s="13" t="e">
        <f t="shared" si="7"/>
        <v>#N/A</v>
      </c>
      <c r="BG9" s="7" t="e">
        <f t="shared" si="8"/>
        <v>#N/A</v>
      </c>
      <c r="BH9" s="7" t="e">
        <f t="shared" si="9"/>
        <v>#N/A</v>
      </c>
      <c r="BI9" s="8"/>
      <c r="BJ9" s="35">
        <f t="shared" si="2"/>
        <v>3454613</v>
      </c>
    </row>
    <row r="10" spans="1:62" ht="18.75">
      <c r="A10" s="78" t="s">
        <v>27</v>
      </c>
      <c r="B10" s="160" t="s">
        <v>28</v>
      </c>
      <c r="C10" s="13" t="e">
        <f>SUM(Önkormányzat!#REF!)</f>
        <v>#REF!</v>
      </c>
      <c r="D10" s="159" t="e">
        <f>SUM(Önkormányzat!#REF!)</f>
        <v>#REF!</v>
      </c>
      <c r="E10" s="7" t="e">
        <f>SUM(Önkormányzat!#REF!)</f>
        <v>#REF!</v>
      </c>
      <c r="F10" s="8">
        <f>SUM(Önkormányzat!C61)</f>
        <v>24762804</v>
      </c>
      <c r="G10" s="13" t="e">
        <f>#N/A</f>
        <v>#N/A</v>
      </c>
      <c r="H10" s="7" t="e">
        <f>#N/A</f>
        <v>#N/A</v>
      </c>
      <c r="I10" s="7" t="e">
        <f>#N/A</f>
        <v>#N/A</v>
      </c>
      <c r="J10" s="8" t="e">
        <f>#N/A</f>
        <v>#N/A</v>
      </c>
      <c r="K10" s="13">
        <f>SUM(Óvoda!C60)</f>
        <v>0</v>
      </c>
      <c r="L10" s="7">
        <f>SUM(Óvoda!D60)</f>
        <v>0</v>
      </c>
      <c r="M10" s="7">
        <f>SUM(Óvoda!E60)</f>
        <v>0</v>
      </c>
      <c r="N10" s="605">
        <f>SUM(KÖH!F60)</f>
        <v>0</v>
      </c>
      <c r="O10" s="8">
        <f>SUM(Óvoda!F60)</f>
        <v>0</v>
      </c>
      <c r="P10" s="13" t="e">
        <f>#N/A</f>
        <v>#N/A</v>
      </c>
      <c r="Q10" s="7" t="e">
        <f>#N/A</f>
        <v>#N/A</v>
      </c>
      <c r="R10" s="7" t="e">
        <f>#N/A</f>
        <v>#N/A</v>
      </c>
      <c r="S10" s="8" t="e">
        <f>#N/A</f>
        <v>#N/A</v>
      </c>
      <c r="T10" s="13" t="e">
        <f t="shared" si="3"/>
        <v>#REF!</v>
      </c>
      <c r="U10" s="7" t="e">
        <f t="shared" si="3"/>
        <v>#REF!</v>
      </c>
      <c r="V10" s="7" t="e">
        <f t="shared" si="3"/>
        <v>#REF!</v>
      </c>
      <c r="W10" s="8"/>
      <c r="X10" s="35">
        <f t="shared" si="0"/>
        <v>24762804</v>
      </c>
      <c r="Y10" s="8">
        <f>SUM(Önkormányzat!E61)</f>
        <v>24762804</v>
      </c>
      <c r="Z10" s="13" t="e">
        <f>#N/A</f>
        <v>#N/A</v>
      </c>
      <c r="AA10" s="7" t="e">
        <f>#N/A</f>
        <v>#N/A</v>
      </c>
      <c r="AB10" s="7" t="e">
        <f>#N/A</f>
        <v>#N/A</v>
      </c>
      <c r="AC10" s="8" t="e">
        <f>#N/A</f>
        <v>#N/A</v>
      </c>
      <c r="AD10" s="13">
        <f>SUM(Óvoda!V60)</f>
        <v>0</v>
      </c>
      <c r="AE10" s="7">
        <f>SUM(Óvoda!W60)</f>
        <v>0</v>
      </c>
      <c r="AF10" s="7">
        <f>SUM(Óvoda!X60)</f>
        <v>0</v>
      </c>
      <c r="AG10" s="605">
        <f>SUM(KÖH!G60)</f>
        <v>0</v>
      </c>
      <c r="AH10" s="8">
        <f>SUM(Óvoda!GH60)</f>
        <v>0</v>
      </c>
      <c r="AI10" s="13" t="e">
        <f>#N/A</f>
        <v>#N/A</v>
      </c>
      <c r="AJ10" s="7" t="e">
        <f>#N/A</f>
        <v>#N/A</v>
      </c>
      <c r="AK10" s="7" t="e">
        <f>#N/A</f>
        <v>#N/A</v>
      </c>
      <c r="AL10" s="8" t="e">
        <f>#N/A</f>
        <v>#N/A</v>
      </c>
      <c r="AM10" s="13" t="e">
        <f t="shared" si="4"/>
        <v>#REF!</v>
      </c>
      <c r="AN10" s="7" t="e">
        <f t="shared" si="5"/>
        <v>#N/A</v>
      </c>
      <c r="AO10" s="7" t="e">
        <f t="shared" si="6"/>
        <v>#N/A</v>
      </c>
      <c r="AP10" s="8"/>
      <c r="AQ10" s="35">
        <f t="shared" si="1"/>
        <v>24762804</v>
      </c>
      <c r="AR10" s="8">
        <f>SUM(Önkormányzat!F61)</f>
        <v>4554942</v>
      </c>
      <c r="AS10" s="13" t="e">
        <f>#N/A</f>
        <v>#N/A</v>
      </c>
      <c r="AT10" s="7" t="e">
        <f>#N/A</f>
        <v>#N/A</v>
      </c>
      <c r="AU10" s="7" t="e">
        <f>#N/A</f>
        <v>#N/A</v>
      </c>
      <c r="AV10" s="8" t="e">
        <f>#N/A</f>
        <v>#N/A</v>
      </c>
      <c r="AW10" s="13">
        <f>SUM(Óvoda!AO60)</f>
        <v>0</v>
      </c>
      <c r="AX10" s="7">
        <f>SUM(Óvoda!AP60)</f>
        <v>0</v>
      </c>
      <c r="AY10" s="7">
        <f>SUM(Óvoda!AQ60)</f>
        <v>0</v>
      </c>
      <c r="AZ10" s="605">
        <f>SUM(KÖH!H60)</f>
        <v>0</v>
      </c>
      <c r="BA10" s="8">
        <f>SUM(Óvoda!H60)</f>
        <v>0</v>
      </c>
      <c r="BB10" s="13" t="e">
        <f>#N/A</f>
        <v>#N/A</v>
      </c>
      <c r="BC10" s="7" t="e">
        <f>#N/A</f>
        <v>#N/A</v>
      </c>
      <c r="BD10" s="7" t="e">
        <f>#N/A</f>
        <v>#N/A</v>
      </c>
      <c r="BE10" s="8" t="e">
        <f>#N/A</f>
        <v>#N/A</v>
      </c>
      <c r="BF10" s="13" t="e">
        <f t="shared" si="7"/>
        <v>#N/A</v>
      </c>
      <c r="BG10" s="7" t="e">
        <f t="shared" si="8"/>
        <v>#N/A</v>
      </c>
      <c r="BH10" s="7" t="e">
        <f t="shared" si="9"/>
        <v>#N/A</v>
      </c>
      <c r="BI10" s="8"/>
      <c r="BJ10" s="35">
        <f t="shared" si="2"/>
        <v>4554942</v>
      </c>
    </row>
    <row r="11" spans="1:62" ht="18.75">
      <c r="A11" s="78" t="s">
        <v>660</v>
      </c>
      <c r="B11" s="160" t="s">
        <v>633</v>
      </c>
      <c r="C11" s="13" t="e">
        <f>SUM(Önkormányzat!#REF!)</f>
        <v>#REF!</v>
      </c>
      <c r="D11" s="159" t="e">
        <f>SUM(Önkormányzat!#REF!)</f>
        <v>#REF!</v>
      </c>
      <c r="E11" s="7" t="e">
        <f>SUM(Önkormányzat!#REF!)</f>
        <v>#REF!</v>
      </c>
      <c r="F11" s="8">
        <f>SUM(Önkormányzat!C62)</f>
        <v>74376837</v>
      </c>
      <c r="G11" s="13" t="e">
        <f>#N/A</f>
        <v>#N/A</v>
      </c>
      <c r="H11" s="7" t="e">
        <f>#N/A</f>
        <v>#N/A</v>
      </c>
      <c r="I11" s="7" t="e">
        <f>#N/A</f>
        <v>#N/A</v>
      </c>
      <c r="J11" s="8" t="e">
        <f>#N/A</f>
        <v>#N/A</v>
      </c>
      <c r="K11" s="13">
        <f>SUM(Óvoda!C61)</f>
        <v>0</v>
      </c>
      <c r="L11" s="7">
        <f>SUM(Óvoda!D61)</f>
        <v>0</v>
      </c>
      <c r="M11" s="7">
        <f>SUM(Óvoda!E61)</f>
        <v>0</v>
      </c>
      <c r="N11" s="605">
        <f>SUM(KÖH!F61)</f>
        <v>0</v>
      </c>
      <c r="O11" s="8">
        <f>SUM(Óvoda!F61)</f>
        <v>0</v>
      </c>
      <c r="P11" s="13" t="e">
        <f>#N/A</f>
        <v>#N/A</v>
      </c>
      <c r="Q11" s="7" t="e">
        <f>#N/A</f>
        <v>#N/A</v>
      </c>
      <c r="R11" s="7" t="e">
        <f>#N/A</f>
        <v>#N/A</v>
      </c>
      <c r="S11" s="8" t="e">
        <f>#N/A</f>
        <v>#N/A</v>
      </c>
      <c r="T11" s="13" t="e">
        <f t="shared" si="3"/>
        <v>#REF!</v>
      </c>
      <c r="U11" s="7" t="e">
        <f t="shared" si="3"/>
        <v>#REF!</v>
      </c>
      <c r="V11" s="7" t="e">
        <f t="shared" si="3"/>
        <v>#REF!</v>
      </c>
      <c r="W11" s="8"/>
      <c r="X11" s="35">
        <f t="shared" si="0"/>
        <v>74376837</v>
      </c>
      <c r="Y11" s="8">
        <f>SUM(Önkormányzat!E62)</f>
        <v>77007668</v>
      </c>
      <c r="Z11" s="13" t="e">
        <f>#N/A</f>
        <v>#N/A</v>
      </c>
      <c r="AA11" s="7" t="e">
        <f>#N/A</f>
        <v>#N/A</v>
      </c>
      <c r="AB11" s="7" t="e">
        <f>#N/A</f>
        <v>#N/A</v>
      </c>
      <c r="AC11" s="8" t="e">
        <f>#N/A</f>
        <v>#N/A</v>
      </c>
      <c r="AD11" s="13">
        <f>SUM(Óvoda!V61)</f>
        <v>0</v>
      </c>
      <c r="AE11" s="7">
        <f>SUM(Óvoda!W61)</f>
        <v>0</v>
      </c>
      <c r="AF11" s="7">
        <f>SUM(Óvoda!X61)</f>
        <v>0</v>
      </c>
      <c r="AG11" s="605">
        <f>SUM(KÖH!G61)</f>
        <v>0</v>
      </c>
      <c r="AH11" s="8">
        <f>SUM(Óvoda!G61)</f>
        <v>0</v>
      </c>
      <c r="AI11" s="13" t="e">
        <f>#N/A</f>
        <v>#N/A</v>
      </c>
      <c r="AJ11" s="7" t="e">
        <f>#N/A</f>
        <v>#N/A</v>
      </c>
      <c r="AK11" s="7" t="e">
        <f>#N/A</f>
        <v>#N/A</v>
      </c>
      <c r="AL11" s="8" t="e">
        <f>#N/A</f>
        <v>#N/A</v>
      </c>
      <c r="AM11" s="13" t="e">
        <f t="shared" si="4"/>
        <v>#REF!</v>
      </c>
      <c r="AN11" s="7" t="e">
        <f t="shared" si="5"/>
        <v>#N/A</v>
      </c>
      <c r="AO11" s="7" t="e">
        <f t="shared" si="6"/>
        <v>#N/A</v>
      </c>
      <c r="AP11" s="8"/>
      <c r="AQ11" s="35">
        <f t="shared" si="1"/>
        <v>77007668</v>
      </c>
      <c r="AR11" s="8">
        <f>SUM(Önkormányzat!F62)</f>
        <v>41306786</v>
      </c>
      <c r="AS11" s="13" t="e">
        <f>#N/A</f>
        <v>#N/A</v>
      </c>
      <c r="AT11" s="7" t="e">
        <f>#N/A</f>
        <v>#N/A</v>
      </c>
      <c r="AU11" s="7" t="e">
        <f>#N/A</f>
        <v>#N/A</v>
      </c>
      <c r="AV11" s="8" t="e">
        <f>#N/A</f>
        <v>#N/A</v>
      </c>
      <c r="AW11" s="13">
        <f>SUM(Óvoda!AO61)</f>
        <v>0</v>
      </c>
      <c r="AX11" s="7">
        <f>SUM(Óvoda!AP61)</f>
        <v>0</v>
      </c>
      <c r="AY11" s="7">
        <f>SUM(Óvoda!AQ61)</f>
        <v>0</v>
      </c>
      <c r="AZ11" s="605">
        <f>SUM(KÖH!H61)</f>
        <v>0</v>
      </c>
      <c r="BA11" s="8">
        <f>SUM(Óvoda!H61)</f>
        <v>0</v>
      </c>
      <c r="BB11" s="13" t="e">
        <f>#N/A</f>
        <v>#N/A</v>
      </c>
      <c r="BC11" s="7" t="e">
        <f>#N/A</f>
        <v>#N/A</v>
      </c>
      <c r="BD11" s="7" t="e">
        <f>#N/A</f>
        <v>#N/A</v>
      </c>
      <c r="BE11" s="8" t="e">
        <f>#N/A</f>
        <v>#N/A</v>
      </c>
      <c r="BF11" s="13" t="e">
        <f t="shared" si="7"/>
        <v>#N/A</v>
      </c>
      <c r="BG11" s="7" t="e">
        <f t="shared" si="8"/>
        <v>#N/A</v>
      </c>
      <c r="BH11" s="7" t="e">
        <f t="shared" si="9"/>
        <v>#N/A</v>
      </c>
      <c r="BI11" s="8"/>
      <c r="BJ11" s="35">
        <f t="shared" si="2"/>
        <v>41306786</v>
      </c>
    </row>
    <row r="12" spans="1:62" ht="18.75">
      <c r="A12" s="78" t="s">
        <v>35</v>
      </c>
      <c r="B12" s="160" t="s">
        <v>36</v>
      </c>
      <c r="C12" s="13" t="e">
        <f>SUM(Önkormányzat!#REF!)</f>
        <v>#REF!</v>
      </c>
      <c r="D12" s="159" t="e">
        <f>SUM(Önkormányzat!#REF!)</f>
        <v>#REF!</v>
      </c>
      <c r="E12" s="7" t="e">
        <f>SUM(Önkormányzat!#REF!)</f>
        <v>#REF!</v>
      </c>
      <c r="F12" s="8">
        <f>SUM(Önkormányzat!C63)</f>
        <v>16894000</v>
      </c>
      <c r="G12" s="13" t="e">
        <f>#N/A</f>
        <v>#N/A</v>
      </c>
      <c r="H12" s="7" t="e">
        <f>#N/A</f>
        <v>#N/A</v>
      </c>
      <c r="I12" s="7" t="e">
        <f>#N/A</f>
        <v>#N/A</v>
      </c>
      <c r="J12" s="8" t="e">
        <f>#N/A</f>
        <v>#N/A</v>
      </c>
      <c r="K12" s="13">
        <f>SUM(Óvoda!C62)</f>
        <v>0</v>
      </c>
      <c r="L12" s="7">
        <f>SUM(Óvoda!D62)</f>
        <v>0</v>
      </c>
      <c r="M12" s="7">
        <f>SUM(Óvoda!E62)</f>
        <v>0</v>
      </c>
      <c r="N12" s="605">
        <f>SUM(KÖH!F62)</f>
        <v>0</v>
      </c>
      <c r="O12" s="8">
        <f>SUM(Óvoda!F62)</f>
        <v>0</v>
      </c>
      <c r="P12" s="13" t="e">
        <f>#N/A</f>
        <v>#N/A</v>
      </c>
      <c r="Q12" s="7" t="e">
        <f>#N/A</f>
        <v>#N/A</v>
      </c>
      <c r="R12" s="7" t="e">
        <f>#N/A</f>
        <v>#N/A</v>
      </c>
      <c r="S12" s="8" t="e">
        <f>#N/A</f>
        <v>#N/A</v>
      </c>
      <c r="T12" s="13" t="e">
        <f t="shared" si="3"/>
        <v>#REF!</v>
      </c>
      <c r="U12" s="7" t="e">
        <f t="shared" si="3"/>
        <v>#REF!</v>
      </c>
      <c r="V12" s="7" t="e">
        <f t="shared" si="3"/>
        <v>#REF!</v>
      </c>
      <c r="W12" s="8"/>
      <c r="X12" s="35">
        <f t="shared" si="0"/>
        <v>16894000</v>
      </c>
      <c r="Y12" s="8">
        <f>SUM(Önkormányzat!E63)</f>
        <v>17894000</v>
      </c>
      <c r="Z12" s="13" t="e">
        <f>#N/A</f>
        <v>#N/A</v>
      </c>
      <c r="AA12" s="7" t="e">
        <f>#N/A</f>
        <v>#N/A</v>
      </c>
      <c r="AB12" s="7" t="e">
        <f>#N/A</f>
        <v>#N/A</v>
      </c>
      <c r="AC12" s="8" t="e">
        <f>#N/A</f>
        <v>#N/A</v>
      </c>
      <c r="AD12" s="13">
        <f>SUM(Óvoda!V62)</f>
        <v>0</v>
      </c>
      <c r="AE12" s="7">
        <f>SUM(Óvoda!W62)</f>
        <v>0</v>
      </c>
      <c r="AF12" s="7">
        <f>SUM(Óvoda!X62)</f>
        <v>0</v>
      </c>
      <c r="AG12" s="605">
        <f>SUM(KÖH!G62)</f>
        <v>0</v>
      </c>
      <c r="AH12" s="8">
        <f>SUM(Óvoda!G62)</f>
        <v>0</v>
      </c>
      <c r="AI12" s="13" t="e">
        <f>#N/A</f>
        <v>#N/A</v>
      </c>
      <c r="AJ12" s="7" t="e">
        <f>#N/A</f>
        <v>#N/A</v>
      </c>
      <c r="AK12" s="7" t="e">
        <f>#N/A</f>
        <v>#N/A</v>
      </c>
      <c r="AL12" s="8" t="e">
        <f>#N/A</f>
        <v>#N/A</v>
      </c>
      <c r="AM12" s="13" t="e">
        <f t="shared" si="4"/>
        <v>#REF!</v>
      </c>
      <c r="AN12" s="7" t="e">
        <f t="shared" si="5"/>
        <v>#N/A</v>
      </c>
      <c r="AO12" s="7" t="e">
        <f t="shared" si="6"/>
        <v>#N/A</v>
      </c>
      <c r="AP12" s="8"/>
      <c r="AQ12" s="35">
        <f t="shared" si="1"/>
        <v>17894000</v>
      </c>
      <c r="AR12" s="8">
        <f>SUM(Önkormányzat!F63)</f>
        <v>3892871</v>
      </c>
      <c r="AS12" s="13" t="e">
        <f>#N/A</f>
        <v>#N/A</v>
      </c>
      <c r="AT12" s="7" t="e">
        <f>#N/A</f>
        <v>#N/A</v>
      </c>
      <c r="AU12" s="7" t="e">
        <f>#N/A</f>
        <v>#N/A</v>
      </c>
      <c r="AV12" s="8" t="e">
        <f>#N/A</f>
        <v>#N/A</v>
      </c>
      <c r="AW12" s="13">
        <f>SUM(Óvoda!AO62)</f>
        <v>0</v>
      </c>
      <c r="AX12" s="7">
        <f>SUM(Óvoda!AP62)</f>
        <v>0</v>
      </c>
      <c r="AY12" s="7">
        <f>SUM(Óvoda!AQ62)</f>
        <v>0</v>
      </c>
      <c r="AZ12" s="605">
        <f>SUM(KÖH!H62)</f>
        <v>0</v>
      </c>
      <c r="BA12" s="8">
        <f>SUM(Óvoda!H62)</f>
        <v>0</v>
      </c>
      <c r="BB12" s="13" t="e">
        <f>#N/A</f>
        <v>#N/A</v>
      </c>
      <c r="BC12" s="7" t="e">
        <f>#N/A</f>
        <v>#N/A</v>
      </c>
      <c r="BD12" s="7" t="e">
        <f>#N/A</f>
        <v>#N/A</v>
      </c>
      <c r="BE12" s="8" t="e">
        <f>#N/A</f>
        <v>#N/A</v>
      </c>
      <c r="BF12" s="13" t="e">
        <f t="shared" si="7"/>
        <v>#N/A</v>
      </c>
      <c r="BG12" s="7" t="e">
        <f t="shared" si="8"/>
        <v>#N/A</v>
      </c>
      <c r="BH12" s="7" t="e">
        <f t="shared" si="9"/>
        <v>#N/A</v>
      </c>
      <c r="BI12" s="8"/>
      <c r="BJ12" s="35">
        <f t="shared" si="2"/>
        <v>3892871</v>
      </c>
    </row>
    <row r="13" spans="1:62" ht="20.25">
      <c r="A13" s="809" t="s">
        <v>198</v>
      </c>
      <c r="B13" s="809"/>
      <c r="C13" s="161" t="e">
        <f t="shared" ref="C13:V13" si="10">SUM(C6:C12)</f>
        <v>#REF!</v>
      </c>
      <c r="D13" s="162" t="e">
        <f t="shared" si="10"/>
        <v>#REF!</v>
      </c>
      <c r="E13" s="162" t="e">
        <f t="shared" si="10"/>
        <v>#REF!</v>
      </c>
      <c r="F13" s="163">
        <f t="shared" si="10"/>
        <v>438551174</v>
      </c>
      <c r="G13" s="161" t="e">
        <f t="shared" si="10"/>
        <v>#N/A</v>
      </c>
      <c r="H13" s="162" t="e">
        <f t="shared" si="10"/>
        <v>#N/A</v>
      </c>
      <c r="I13" s="162" t="e">
        <f t="shared" si="10"/>
        <v>#N/A</v>
      </c>
      <c r="J13" s="164" t="e">
        <f t="shared" si="10"/>
        <v>#N/A</v>
      </c>
      <c r="K13" s="161">
        <f t="shared" si="10"/>
        <v>0</v>
      </c>
      <c r="L13" s="162">
        <f t="shared" si="10"/>
        <v>0</v>
      </c>
      <c r="M13" s="162">
        <f t="shared" si="10"/>
        <v>0</v>
      </c>
      <c r="N13" s="162">
        <f t="shared" si="10"/>
        <v>132867580</v>
      </c>
      <c r="O13" s="163">
        <f t="shared" si="10"/>
        <v>189318912</v>
      </c>
      <c r="P13" s="162" t="e">
        <f t="shared" si="10"/>
        <v>#REF!</v>
      </c>
      <c r="Q13" s="162" t="e">
        <f t="shared" si="10"/>
        <v>#REF!</v>
      </c>
      <c r="R13" s="162" t="e">
        <f t="shared" si="10"/>
        <v>#N/A</v>
      </c>
      <c r="S13" s="163" t="e">
        <f t="shared" si="10"/>
        <v>#N/A</v>
      </c>
      <c r="T13" s="162" t="e">
        <f t="shared" si="10"/>
        <v>#REF!</v>
      </c>
      <c r="U13" s="162" t="e">
        <f t="shared" si="10"/>
        <v>#REF!</v>
      </c>
      <c r="V13" s="162" t="e">
        <f t="shared" si="10"/>
        <v>#REF!</v>
      </c>
      <c r="W13" s="162">
        <f>SUM(W6:W12)</f>
        <v>5976285</v>
      </c>
      <c r="X13" s="35">
        <f t="shared" si="0"/>
        <v>766713951</v>
      </c>
      <c r="Y13" s="163">
        <f t="shared" ref="Y13:AO13" si="11">SUM(Y6:Y12)</f>
        <v>542971505</v>
      </c>
      <c r="Z13" s="161" t="e">
        <f t="shared" si="11"/>
        <v>#N/A</v>
      </c>
      <c r="AA13" s="162" t="e">
        <f t="shared" si="11"/>
        <v>#N/A</v>
      </c>
      <c r="AB13" s="162" t="e">
        <f t="shared" si="11"/>
        <v>#N/A</v>
      </c>
      <c r="AC13" s="164" t="e">
        <f t="shared" si="11"/>
        <v>#N/A</v>
      </c>
      <c r="AD13" s="161">
        <f t="shared" si="11"/>
        <v>0</v>
      </c>
      <c r="AE13" s="162">
        <f t="shared" si="11"/>
        <v>0</v>
      </c>
      <c r="AF13" s="162">
        <f t="shared" si="11"/>
        <v>0</v>
      </c>
      <c r="AG13" s="162">
        <f t="shared" si="11"/>
        <v>132982580</v>
      </c>
      <c r="AH13" s="163">
        <f t="shared" si="11"/>
        <v>189318912</v>
      </c>
      <c r="AI13" s="162" t="e">
        <f t="shared" si="11"/>
        <v>#N/A</v>
      </c>
      <c r="AJ13" s="162" t="e">
        <f t="shared" si="11"/>
        <v>#N/A</v>
      </c>
      <c r="AK13" s="162" t="e">
        <f t="shared" si="11"/>
        <v>#N/A</v>
      </c>
      <c r="AL13" s="163" t="e">
        <f t="shared" si="11"/>
        <v>#N/A</v>
      </c>
      <c r="AM13" s="162" t="e">
        <f t="shared" si="11"/>
        <v>#REF!</v>
      </c>
      <c r="AN13" s="162" t="e">
        <f t="shared" si="11"/>
        <v>#N/A</v>
      </c>
      <c r="AO13" s="162" t="e">
        <f t="shared" si="11"/>
        <v>#N/A</v>
      </c>
      <c r="AP13" s="162">
        <f>SUM(AP6:AP12)</f>
        <v>5976285</v>
      </c>
      <c r="AQ13" s="35">
        <f t="shared" si="1"/>
        <v>871249282</v>
      </c>
      <c r="AR13" s="163">
        <f t="shared" ref="AR13:BH13" si="12">SUM(AR6:AR12)</f>
        <v>290074183</v>
      </c>
      <c r="AS13" s="161" t="e">
        <f t="shared" si="12"/>
        <v>#N/A</v>
      </c>
      <c r="AT13" s="162" t="e">
        <f t="shared" si="12"/>
        <v>#N/A</v>
      </c>
      <c r="AU13" s="162" t="e">
        <f t="shared" si="12"/>
        <v>#N/A</v>
      </c>
      <c r="AV13" s="164" t="e">
        <f t="shared" si="12"/>
        <v>#N/A</v>
      </c>
      <c r="AW13" s="161">
        <f t="shared" si="12"/>
        <v>0</v>
      </c>
      <c r="AX13" s="162">
        <f t="shared" si="12"/>
        <v>0</v>
      </c>
      <c r="AY13" s="162">
        <f t="shared" si="12"/>
        <v>0</v>
      </c>
      <c r="AZ13" s="162">
        <f t="shared" si="12"/>
        <v>61479026</v>
      </c>
      <c r="BA13" s="163">
        <f t="shared" si="12"/>
        <v>79691783</v>
      </c>
      <c r="BB13" s="162" t="e">
        <f t="shared" si="12"/>
        <v>#N/A</v>
      </c>
      <c r="BC13" s="162" t="e">
        <f t="shared" si="12"/>
        <v>#N/A</v>
      </c>
      <c r="BD13" s="162" t="e">
        <f t="shared" si="12"/>
        <v>#N/A</v>
      </c>
      <c r="BE13" s="163" t="e">
        <f t="shared" si="12"/>
        <v>#N/A</v>
      </c>
      <c r="BF13" s="162" t="e">
        <f t="shared" si="12"/>
        <v>#N/A</v>
      </c>
      <c r="BG13" s="162" t="e">
        <f t="shared" si="12"/>
        <v>#N/A</v>
      </c>
      <c r="BH13" s="162" t="e">
        <f t="shared" si="12"/>
        <v>#N/A</v>
      </c>
      <c r="BI13" s="162">
        <f>SUM(BI6:BI12)</f>
        <v>2732686</v>
      </c>
      <c r="BJ13" s="35">
        <f t="shared" si="2"/>
        <v>433977678</v>
      </c>
    </row>
    <row r="14" spans="1:62" ht="18.75">
      <c r="A14" s="28" t="s">
        <v>43</v>
      </c>
      <c r="B14" s="18" t="s">
        <v>44</v>
      </c>
      <c r="C14" s="13" t="e">
        <f>SUM(Önkormányzat!#REF!)</f>
        <v>#REF!</v>
      </c>
      <c r="D14" s="159" t="e">
        <f>SUM(Önkormányzat!#REF!)</f>
        <v>#REF!</v>
      </c>
      <c r="E14" s="7" t="e">
        <f>SUM(Önkormányzat!#REF!)</f>
        <v>#REF!</v>
      </c>
      <c r="F14" s="8">
        <f>SUM(Önkormányzat!C66)</f>
        <v>447122309</v>
      </c>
      <c r="G14" s="13" t="e">
        <f>#N/A</f>
        <v>#N/A</v>
      </c>
      <c r="H14" s="7" t="e">
        <f>#N/A</f>
        <v>#N/A</v>
      </c>
      <c r="I14" s="7" t="e">
        <f>#N/A</f>
        <v>#N/A</v>
      </c>
      <c r="J14" s="21" t="e">
        <f>#N/A</f>
        <v>#N/A</v>
      </c>
      <c r="K14" s="13">
        <f>SUM(Óvoda!C65)</f>
        <v>0</v>
      </c>
      <c r="L14" s="7">
        <f>SUM(Óvoda!D65)</f>
        <v>0</v>
      </c>
      <c r="M14" s="7">
        <f>SUM(Óvoda!E65)</f>
        <v>0</v>
      </c>
      <c r="N14" s="601">
        <f>SUM(KÖH!F65)</f>
        <v>0</v>
      </c>
      <c r="O14" s="21">
        <f>SUM(Óvoda!F65)</f>
        <v>0</v>
      </c>
      <c r="P14" s="21">
        <f>SUM(Óvoda!G65)</f>
        <v>0</v>
      </c>
      <c r="Q14" s="21">
        <f>SUM(Óvoda!H65)</f>
        <v>0</v>
      </c>
      <c r="R14" s="21">
        <f>SUM(Óvoda!I65)</f>
        <v>0</v>
      </c>
      <c r="S14" s="21">
        <f>SUM(Óvoda!J65)</f>
        <v>0</v>
      </c>
      <c r="T14" s="21">
        <f>SUM(Óvoda!K65)</f>
        <v>0</v>
      </c>
      <c r="U14" s="21">
        <f>SUM(Óvoda!L65)</f>
        <v>0</v>
      </c>
      <c r="V14" s="21">
        <f>SUM(Óvoda!M65)</f>
        <v>0</v>
      </c>
      <c r="W14" s="21"/>
      <c r="X14" s="35">
        <f t="shared" ref="X14:X24" si="13">SUM(F14+O14+N14)</f>
        <v>447122309</v>
      </c>
      <c r="Y14" s="8">
        <f>SUM(Önkormányzat!E66)</f>
        <v>631962628</v>
      </c>
      <c r="Z14" s="13" t="e">
        <f>#N/A</f>
        <v>#N/A</v>
      </c>
      <c r="AA14" s="7" t="e">
        <f>#N/A</f>
        <v>#N/A</v>
      </c>
      <c r="AB14" s="7" t="e">
        <f>#N/A</f>
        <v>#N/A</v>
      </c>
      <c r="AC14" s="21" t="e">
        <f>#N/A</f>
        <v>#N/A</v>
      </c>
      <c r="AD14" s="13">
        <f>SUM(Óvoda!V65)</f>
        <v>0</v>
      </c>
      <c r="AE14" s="7">
        <f>SUM(Óvoda!W65)</f>
        <v>0</v>
      </c>
      <c r="AF14" s="7">
        <f>SUM(Óvoda!X65)</f>
        <v>0</v>
      </c>
      <c r="AG14" s="601">
        <f>SUM(KÖH!Y65)</f>
        <v>0</v>
      </c>
      <c r="AH14" s="21">
        <f>SUM(Óvoda!G65)</f>
        <v>0</v>
      </c>
      <c r="AI14" s="21">
        <f>SUM(Óvoda!Z65)</f>
        <v>0</v>
      </c>
      <c r="AJ14" s="21">
        <f>SUM(Óvoda!AA65)</f>
        <v>0</v>
      </c>
      <c r="AK14" s="21">
        <f>SUM(Óvoda!AB65)</f>
        <v>0</v>
      </c>
      <c r="AL14" s="21">
        <f>SUM(Óvoda!AC65)</f>
        <v>0</v>
      </c>
      <c r="AM14" s="21">
        <f>SUM(Óvoda!AD65)</f>
        <v>0</v>
      </c>
      <c r="AN14" s="21">
        <f>SUM(Óvoda!AE65)</f>
        <v>0</v>
      </c>
      <c r="AO14" s="21">
        <f>SUM(Óvoda!AF65)</f>
        <v>0</v>
      </c>
      <c r="AP14" s="21"/>
      <c r="AQ14" s="35">
        <f t="shared" ref="AQ14:AQ19" si="14">SUM(Y14+AH14+AG14)</f>
        <v>631962628</v>
      </c>
      <c r="AR14" s="8">
        <f>SUM(Önkormányzat!F66)</f>
        <v>429616600</v>
      </c>
      <c r="AS14" s="13" t="e">
        <f>#N/A</f>
        <v>#N/A</v>
      </c>
      <c r="AT14" s="7" t="e">
        <f>#N/A</f>
        <v>#N/A</v>
      </c>
      <c r="AU14" s="7" t="e">
        <f>#N/A</f>
        <v>#N/A</v>
      </c>
      <c r="AV14" s="21" t="e">
        <f>#N/A</f>
        <v>#N/A</v>
      </c>
      <c r="AW14" s="13">
        <f>SUM(Óvoda!AO65)</f>
        <v>0</v>
      </c>
      <c r="AX14" s="7">
        <f>SUM(Óvoda!AP65)</f>
        <v>0</v>
      </c>
      <c r="AY14" s="7">
        <f>SUM(Óvoda!AQ65)</f>
        <v>0</v>
      </c>
      <c r="AZ14" s="601">
        <f>SUM(KÖH!AR65)</f>
        <v>0</v>
      </c>
      <c r="BA14" s="21">
        <f>SUM(Óvoda!AR65)</f>
        <v>0</v>
      </c>
      <c r="BB14" s="21">
        <f>SUM(Óvoda!AS65)</f>
        <v>0</v>
      </c>
      <c r="BC14" s="21">
        <f>SUM(Óvoda!AT65)</f>
        <v>0</v>
      </c>
      <c r="BD14" s="21">
        <f>SUM(Óvoda!AU65)</f>
        <v>0</v>
      </c>
      <c r="BE14" s="21">
        <f>SUM(Óvoda!AV65)</f>
        <v>0</v>
      </c>
      <c r="BF14" s="21">
        <f>SUM(Óvoda!AW65)</f>
        <v>0</v>
      </c>
      <c r="BG14" s="21">
        <f>SUM(Óvoda!AX65)</f>
        <v>0</v>
      </c>
      <c r="BH14" s="21">
        <f>SUM(Óvoda!AY65)</f>
        <v>0</v>
      </c>
      <c r="BI14" s="21"/>
      <c r="BJ14" s="35">
        <f t="shared" ref="BJ14:BJ19" si="15">SUM(AR14+BA14+AZ14)</f>
        <v>429616600</v>
      </c>
    </row>
    <row r="15" spans="1:62" ht="18.75">
      <c r="A15" s="28" t="s">
        <v>47</v>
      </c>
      <c r="B15" s="18" t="s">
        <v>48</v>
      </c>
      <c r="C15" s="13" t="e">
        <f>SUM(Önkormányzat!#REF!)</f>
        <v>#REF!</v>
      </c>
      <c r="D15" s="159" t="e">
        <f>SUM(Önkormányzat!#REF!)</f>
        <v>#REF!</v>
      </c>
      <c r="E15" s="7" t="e">
        <f>SUM(Önkormányzat!#REF!)</f>
        <v>#REF!</v>
      </c>
      <c r="F15" s="8">
        <f>SUM(Önkormányzat!C67)</f>
        <v>56957957</v>
      </c>
      <c r="G15" s="13" t="e">
        <f>#N/A</f>
        <v>#N/A</v>
      </c>
      <c r="H15" s="7" t="e">
        <f>#N/A</f>
        <v>#N/A</v>
      </c>
      <c r="I15" s="7" t="e">
        <f>#N/A</f>
        <v>#N/A</v>
      </c>
      <c r="J15" s="21" t="e">
        <f>#N/A</f>
        <v>#N/A</v>
      </c>
      <c r="K15" s="13">
        <f>SUM(Óvoda!C66)</f>
        <v>0</v>
      </c>
      <c r="L15" s="7">
        <f>SUM(Óvoda!D66)</f>
        <v>0</v>
      </c>
      <c r="M15" s="7">
        <f>SUM(Óvoda!E66)</f>
        <v>0</v>
      </c>
      <c r="N15" s="601">
        <f>SUM(KÖH!F66)</f>
        <v>0</v>
      </c>
      <c r="O15" s="21">
        <f>SUM(Óvoda!F66)</f>
        <v>0</v>
      </c>
      <c r="P15" s="165" t="e">
        <f>#N/A</f>
        <v>#N/A</v>
      </c>
      <c r="Q15" s="159" t="e">
        <f>#N/A</f>
        <v>#N/A</v>
      </c>
      <c r="R15" s="159" t="e">
        <f>#N/A</f>
        <v>#N/A</v>
      </c>
      <c r="S15" s="8" t="e">
        <f>#N/A</f>
        <v>#N/A</v>
      </c>
      <c r="T15" s="13" t="e">
        <f t="shared" ref="T15:V18" si="16">SUM(C15,G15,K15,P15)</f>
        <v>#REF!</v>
      </c>
      <c r="U15" s="13" t="e">
        <f t="shared" si="16"/>
        <v>#REF!</v>
      </c>
      <c r="V15" s="13" t="e">
        <f t="shared" si="16"/>
        <v>#REF!</v>
      </c>
      <c r="W15" s="13"/>
      <c r="X15" s="35">
        <f t="shared" si="13"/>
        <v>56957957</v>
      </c>
      <c r="Y15" s="8">
        <f>SUM(Önkormányzat!E67)</f>
        <v>56957957</v>
      </c>
      <c r="Z15" s="13" t="e">
        <f>#N/A</f>
        <v>#N/A</v>
      </c>
      <c r="AA15" s="7" t="e">
        <f>#N/A</f>
        <v>#N/A</v>
      </c>
      <c r="AB15" s="7" t="e">
        <f>#N/A</f>
        <v>#N/A</v>
      </c>
      <c r="AC15" s="21" t="e">
        <f>#N/A</f>
        <v>#N/A</v>
      </c>
      <c r="AD15" s="13">
        <f>SUM(Óvoda!V66)</f>
        <v>0</v>
      </c>
      <c r="AE15" s="7">
        <f>SUM(Óvoda!W66)</f>
        <v>0</v>
      </c>
      <c r="AF15" s="7">
        <f>SUM(Óvoda!X66)</f>
        <v>0</v>
      </c>
      <c r="AG15" s="601">
        <f>SUM(KÖH!Y66)</f>
        <v>0</v>
      </c>
      <c r="AH15" s="21">
        <f>SUM(Óvoda!Y66)</f>
        <v>0</v>
      </c>
      <c r="AI15" s="165" t="e">
        <f>#N/A</f>
        <v>#N/A</v>
      </c>
      <c r="AJ15" s="159" t="e">
        <f>#N/A</f>
        <v>#N/A</v>
      </c>
      <c r="AK15" s="159" t="e">
        <f>#N/A</f>
        <v>#N/A</v>
      </c>
      <c r="AL15" s="8" t="e">
        <f>#N/A</f>
        <v>#N/A</v>
      </c>
      <c r="AM15" s="13" t="e">
        <f t="shared" ref="AM15:AM18" si="17">SUM(V15,Z15,AD15,AI15)</f>
        <v>#REF!</v>
      </c>
      <c r="AN15" s="13" t="e">
        <f t="shared" ref="AN15:AN18" si="18">SUM(W15,AA15,AE15,AJ15)</f>
        <v>#N/A</v>
      </c>
      <c r="AO15" s="13" t="e">
        <f t="shared" ref="AO15:AO18" si="19">SUM(X15,AB15,AF15,AK15)</f>
        <v>#N/A</v>
      </c>
      <c r="AP15" s="13"/>
      <c r="AQ15" s="35">
        <f t="shared" si="14"/>
        <v>56957957</v>
      </c>
      <c r="AR15" s="8">
        <f>SUM(Önkormányzat!F67)</f>
        <v>200240</v>
      </c>
      <c r="AS15" s="13" t="e">
        <f>#N/A</f>
        <v>#N/A</v>
      </c>
      <c r="AT15" s="7" t="e">
        <f>#N/A</f>
        <v>#N/A</v>
      </c>
      <c r="AU15" s="7" t="e">
        <f>#N/A</f>
        <v>#N/A</v>
      </c>
      <c r="AV15" s="21" t="e">
        <f>#N/A</f>
        <v>#N/A</v>
      </c>
      <c r="AW15" s="13">
        <f>SUM(Óvoda!AO66)</f>
        <v>0</v>
      </c>
      <c r="AX15" s="7">
        <f>SUM(Óvoda!AP66)</f>
        <v>0</v>
      </c>
      <c r="AY15" s="7">
        <f>SUM(Óvoda!AQ66)</f>
        <v>0</v>
      </c>
      <c r="AZ15" s="601">
        <f>SUM(KÖH!AR66)</f>
        <v>0</v>
      </c>
      <c r="BA15" s="21">
        <f>SUM(Óvoda!AR66)</f>
        <v>0</v>
      </c>
      <c r="BB15" s="165" t="e">
        <f>#N/A</f>
        <v>#N/A</v>
      </c>
      <c r="BC15" s="159" t="e">
        <f>#N/A</f>
        <v>#N/A</v>
      </c>
      <c r="BD15" s="159" t="e">
        <f>#N/A</f>
        <v>#N/A</v>
      </c>
      <c r="BE15" s="8" t="e">
        <f>#N/A</f>
        <v>#N/A</v>
      </c>
      <c r="BF15" s="13" t="e">
        <f t="shared" ref="BF15:BF18" si="20">SUM(AO15,AS15,AW15,BB15)</f>
        <v>#N/A</v>
      </c>
      <c r="BG15" s="13" t="e">
        <f t="shared" ref="BG15:BG18" si="21">SUM(AP15,AT15,AX15,BC15)</f>
        <v>#N/A</v>
      </c>
      <c r="BH15" s="13" t="e">
        <f t="shared" ref="BH15:BH18" si="22">SUM(AQ15,AU15,AY15,BD15)</f>
        <v>#N/A</v>
      </c>
      <c r="BI15" s="13"/>
      <c r="BJ15" s="35">
        <f t="shared" si="15"/>
        <v>200240</v>
      </c>
    </row>
    <row r="16" spans="1:62" ht="18.75">
      <c r="A16" s="28" t="s">
        <v>51</v>
      </c>
      <c r="B16" s="160" t="s">
        <v>52</v>
      </c>
      <c r="C16" s="13" t="e">
        <f>SUM(Önkormányzat!#REF!)</f>
        <v>#REF!</v>
      </c>
      <c r="D16" s="159" t="e">
        <f>SUM(Önkormányzat!#REF!)</f>
        <v>#REF!</v>
      </c>
      <c r="E16" s="7" t="e">
        <f>SUM(Önkormányzat!#REF!)</f>
        <v>#REF!</v>
      </c>
      <c r="F16" s="8">
        <f>SUM(Önkormányzat!C68)</f>
        <v>0</v>
      </c>
      <c r="G16" s="13" t="e">
        <f>#N/A</f>
        <v>#N/A</v>
      </c>
      <c r="H16" s="7" t="e">
        <f>#N/A</f>
        <v>#N/A</v>
      </c>
      <c r="I16" s="7" t="e">
        <f>#N/A</f>
        <v>#N/A</v>
      </c>
      <c r="J16" s="21" t="e">
        <f>#N/A</f>
        <v>#N/A</v>
      </c>
      <c r="K16" s="13">
        <f>SUM(Óvoda!C67)</f>
        <v>0</v>
      </c>
      <c r="L16" s="7">
        <f>SUM(Óvoda!D67)</f>
        <v>0</v>
      </c>
      <c r="M16" s="7">
        <f>SUM(Óvoda!E67)</f>
        <v>0</v>
      </c>
      <c r="N16" s="601">
        <f>SUM(KÖH!F67)</f>
        <v>0</v>
      </c>
      <c r="O16" s="21">
        <f>SUM(Óvoda!F67)</f>
        <v>0</v>
      </c>
      <c r="P16" s="165" t="e">
        <f>#N/A</f>
        <v>#N/A</v>
      </c>
      <c r="Q16" s="159" t="e">
        <f>#N/A</f>
        <v>#N/A</v>
      </c>
      <c r="R16" s="159" t="e">
        <f>#N/A</f>
        <v>#N/A</v>
      </c>
      <c r="S16" s="8" t="e">
        <f>#N/A</f>
        <v>#N/A</v>
      </c>
      <c r="T16" s="13" t="e">
        <f t="shared" si="16"/>
        <v>#REF!</v>
      </c>
      <c r="U16" s="13" t="e">
        <f t="shared" si="16"/>
        <v>#REF!</v>
      </c>
      <c r="V16" s="13" t="e">
        <f t="shared" si="16"/>
        <v>#REF!</v>
      </c>
      <c r="W16" s="13"/>
      <c r="X16" s="35">
        <f t="shared" si="13"/>
        <v>0</v>
      </c>
      <c r="Y16" s="8">
        <f>SUM(Önkormányzat!E68)</f>
        <v>0</v>
      </c>
      <c r="Z16" s="13" t="e">
        <f>#N/A</f>
        <v>#N/A</v>
      </c>
      <c r="AA16" s="7" t="e">
        <f>#N/A</f>
        <v>#N/A</v>
      </c>
      <c r="AB16" s="7" t="e">
        <f>#N/A</f>
        <v>#N/A</v>
      </c>
      <c r="AC16" s="21" t="e">
        <f>#N/A</f>
        <v>#N/A</v>
      </c>
      <c r="AD16" s="13">
        <f>SUM(Óvoda!V67)</f>
        <v>0</v>
      </c>
      <c r="AE16" s="7">
        <f>SUM(Óvoda!W67)</f>
        <v>0</v>
      </c>
      <c r="AF16" s="7">
        <f>SUM(Óvoda!X67)</f>
        <v>0</v>
      </c>
      <c r="AG16" s="601">
        <f>SUM(KÖH!Y67)</f>
        <v>0</v>
      </c>
      <c r="AH16" s="21">
        <f>SUM(Óvoda!Y67)</f>
        <v>0</v>
      </c>
      <c r="AI16" s="165" t="e">
        <f>#N/A</f>
        <v>#N/A</v>
      </c>
      <c r="AJ16" s="159" t="e">
        <f>#N/A</f>
        <v>#N/A</v>
      </c>
      <c r="AK16" s="159" t="e">
        <f>#N/A</f>
        <v>#N/A</v>
      </c>
      <c r="AL16" s="8" t="e">
        <f>#N/A</f>
        <v>#N/A</v>
      </c>
      <c r="AM16" s="13" t="e">
        <f t="shared" si="17"/>
        <v>#REF!</v>
      </c>
      <c r="AN16" s="13" t="e">
        <f t="shared" si="18"/>
        <v>#N/A</v>
      </c>
      <c r="AO16" s="13" t="e">
        <f t="shared" si="19"/>
        <v>#N/A</v>
      </c>
      <c r="AP16" s="13"/>
      <c r="AQ16" s="35">
        <f t="shared" si="14"/>
        <v>0</v>
      </c>
      <c r="AR16" s="8">
        <f>SUM(Önkormányzat!F68)</f>
        <v>0</v>
      </c>
      <c r="AS16" s="13" t="e">
        <f>#N/A</f>
        <v>#N/A</v>
      </c>
      <c r="AT16" s="7" t="e">
        <f>#N/A</f>
        <v>#N/A</v>
      </c>
      <c r="AU16" s="7" t="e">
        <f>#N/A</f>
        <v>#N/A</v>
      </c>
      <c r="AV16" s="21" t="e">
        <f>#N/A</f>
        <v>#N/A</v>
      </c>
      <c r="AW16" s="13">
        <f>SUM(Óvoda!AO67)</f>
        <v>0</v>
      </c>
      <c r="AX16" s="7">
        <f>SUM(Óvoda!AP67)</f>
        <v>0</v>
      </c>
      <c r="AY16" s="7">
        <f>SUM(Óvoda!AQ67)</f>
        <v>0</v>
      </c>
      <c r="AZ16" s="601">
        <f>SUM(KÖH!AR67)</f>
        <v>0</v>
      </c>
      <c r="BA16" s="21">
        <f>SUM(Óvoda!AR67)</f>
        <v>0</v>
      </c>
      <c r="BB16" s="165" t="e">
        <f>#N/A</f>
        <v>#N/A</v>
      </c>
      <c r="BC16" s="159" t="e">
        <f>#N/A</f>
        <v>#N/A</v>
      </c>
      <c r="BD16" s="159" t="e">
        <f>#N/A</f>
        <v>#N/A</v>
      </c>
      <c r="BE16" s="8" t="e">
        <f>#N/A</f>
        <v>#N/A</v>
      </c>
      <c r="BF16" s="13" t="e">
        <f t="shared" si="20"/>
        <v>#N/A</v>
      </c>
      <c r="BG16" s="13" t="e">
        <f t="shared" si="21"/>
        <v>#N/A</v>
      </c>
      <c r="BH16" s="13" t="e">
        <f t="shared" si="22"/>
        <v>#N/A</v>
      </c>
      <c r="BI16" s="13"/>
      <c r="BJ16" s="35">
        <f t="shared" si="15"/>
        <v>0</v>
      </c>
    </row>
    <row r="17" spans="1:62" ht="18.75">
      <c r="A17" s="28" t="s">
        <v>54</v>
      </c>
      <c r="B17" s="160" t="s">
        <v>55</v>
      </c>
      <c r="C17" s="13" t="e">
        <f>SUM(Önkormányzat!#REF!)</f>
        <v>#REF!</v>
      </c>
      <c r="D17" s="159" t="e">
        <f>SUM(Önkormányzat!#REF!)</f>
        <v>#REF!</v>
      </c>
      <c r="E17" s="7" t="e">
        <f>SUM(Önkormányzat!#REF!)</f>
        <v>#REF!</v>
      </c>
      <c r="F17" s="8">
        <f>SUM(Önkormányzat!C69)</f>
        <v>0</v>
      </c>
      <c r="G17" s="13" t="e">
        <f>#N/A</f>
        <v>#N/A</v>
      </c>
      <c r="H17" s="7" t="e">
        <f>#N/A</f>
        <v>#N/A</v>
      </c>
      <c r="I17" s="7" t="e">
        <f>#N/A</f>
        <v>#N/A</v>
      </c>
      <c r="J17" s="21" t="e">
        <f>#N/A</f>
        <v>#N/A</v>
      </c>
      <c r="K17" s="13">
        <f>SUM(Óvoda!C68)</f>
        <v>0</v>
      </c>
      <c r="L17" s="7">
        <f>SUM(Óvoda!D68)</f>
        <v>0</v>
      </c>
      <c r="M17" s="7">
        <f>SUM(Óvoda!E68)</f>
        <v>0</v>
      </c>
      <c r="N17" s="601">
        <f>SUM(KÖH!F68)</f>
        <v>0</v>
      </c>
      <c r="O17" s="21">
        <f>SUM(Óvoda!F68)</f>
        <v>0</v>
      </c>
      <c r="P17" s="165" t="e">
        <f>#N/A</f>
        <v>#N/A</v>
      </c>
      <c r="Q17" s="159" t="e">
        <f>#N/A</f>
        <v>#N/A</v>
      </c>
      <c r="R17" s="159" t="e">
        <f>#N/A</f>
        <v>#N/A</v>
      </c>
      <c r="S17" s="8" t="e">
        <f>#N/A</f>
        <v>#N/A</v>
      </c>
      <c r="T17" s="13" t="e">
        <f t="shared" si="16"/>
        <v>#REF!</v>
      </c>
      <c r="U17" s="13" t="e">
        <f t="shared" si="16"/>
        <v>#REF!</v>
      </c>
      <c r="V17" s="13" t="e">
        <f t="shared" si="16"/>
        <v>#REF!</v>
      </c>
      <c r="W17" s="13"/>
      <c r="X17" s="35">
        <f t="shared" si="13"/>
        <v>0</v>
      </c>
      <c r="Y17" s="8">
        <f>SUM(Önkormányzat!E69)</f>
        <v>0</v>
      </c>
      <c r="Z17" s="13" t="e">
        <f>#N/A</f>
        <v>#N/A</v>
      </c>
      <c r="AA17" s="7" t="e">
        <f>#N/A</f>
        <v>#N/A</v>
      </c>
      <c r="AB17" s="7" t="e">
        <f>#N/A</f>
        <v>#N/A</v>
      </c>
      <c r="AC17" s="21" t="e">
        <f>#N/A</f>
        <v>#N/A</v>
      </c>
      <c r="AD17" s="13">
        <f>SUM(Óvoda!V68)</f>
        <v>0</v>
      </c>
      <c r="AE17" s="7">
        <f>SUM(Óvoda!W68)</f>
        <v>0</v>
      </c>
      <c r="AF17" s="7">
        <f>SUM(Óvoda!X68)</f>
        <v>0</v>
      </c>
      <c r="AG17" s="601">
        <f>SUM(KÖH!Y68)</f>
        <v>0</v>
      </c>
      <c r="AH17" s="21">
        <f>SUM(Óvoda!Y68)</f>
        <v>0</v>
      </c>
      <c r="AI17" s="165" t="e">
        <f>#N/A</f>
        <v>#N/A</v>
      </c>
      <c r="AJ17" s="159" t="e">
        <f>#N/A</f>
        <v>#N/A</v>
      </c>
      <c r="AK17" s="159" t="e">
        <f>#N/A</f>
        <v>#N/A</v>
      </c>
      <c r="AL17" s="8" t="e">
        <f>#N/A</f>
        <v>#N/A</v>
      </c>
      <c r="AM17" s="13" t="e">
        <f t="shared" si="17"/>
        <v>#REF!</v>
      </c>
      <c r="AN17" s="13" t="e">
        <f t="shared" si="18"/>
        <v>#N/A</v>
      </c>
      <c r="AO17" s="13" t="e">
        <f t="shared" si="19"/>
        <v>#N/A</v>
      </c>
      <c r="AP17" s="13"/>
      <c r="AQ17" s="35">
        <f t="shared" si="14"/>
        <v>0</v>
      </c>
      <c r="AR17" s="8">
        <f>SUM(Önkormányzat!F69)</f>
        <v>0</v>
      </c>
      <c r="AS17" s="13" t="e">
        <f>#N/A</f>
        <v>#N/A</v>
      </c>
      <c r="AT17" s="7" t="e">
        <f>#N/A</f>
        <v>#N/A</v>
      </c>
      <c r="AU17" s="7" t="e">
        <f>#N/A</f>
        <v>#N/A</v>
      </c>
      <c r="AV17" s="21" t="e">
        <f>#N/A</f>
        <v>#N/A</v>
      </c>
      <c r="AW17" s="13">
        <f>SUM(Óvoda!AO68)</f>
        <v>0</v>
      </c>
      <c r="AX17" s="7">
        <f>SUM(Óvoda!AP68)</f>
        <v>0</v>
      </c>
      <c r="AY17" s="7">
        <f>SUM(Óvoda!AQ68)</f>
        <v>0</v>
      </c>
      <c r="AZ17" s="601">
        <f>SUM(KÖH!AR68)</f>
        <v>0</v>
      </c>
      <c r="BA17" s="21">
        <f>SUM(Óvoda!AR68)</f>
        <v>0</v>
      </c>
      <c r="BB17" s="165" t="e">
        <f>#N/A</f>
        <v>#N/A</v>
      </c>
      <c r="BC17" s="159" t="e">
        <f>#N/A</f>
        <v>#N/A</v>
      </c>
      <c r="BD17" s="159" t="e">
        <f>#N/A</f>
        <v>#N/A</v>
      </c>
      <c r="BE17" s="8" t="e">
        <f>#N/A</f>
        <v>#N/A</v>
      </c>
      <c r="BF17" s="13" t="e">
        <f t="shared" si="20"/>
        <v>#N/A</v>
      </c>
      <c r="BG17" s="13" t="e">
        <f t="shared" si="21"/>
        <v>#N/A</v>
      </c>
      <c r="BH17" s="13" t="e">
        <f t="shared" si="22"/>
        <v>#N/A</v>
      </c>
      <c r="BI17" s="13"/>
      <c r="BJ17" s="35">
        <f t="shared" si="15"/>
        <v>0</v>
      </c>
    </row>
    <row r="18" spans="1:62" ht="18.75">
      <c r="A18" s="28" t="s">
        <v>58</v>
      </c>
      <c r="B18" s="160" t="s">
        <v>59</v>
      </c>
      <c r="C18" s="31" t="e">
        <f>SUM(Önkormányzat!#REF!)</f>
        <v>#REF!</v>
      </c>
      <c r="D18" s="30" t="e">
        <f>SUM(Önkormányzat!#REF!)</f>
        <v>#REF!</v>
      </c>
      <c r="E18" s="30" t="e">
        <f>SUM(Önkormányzat!#REF!)</f>
        <v>#REF!</v>
      </c>
      <c r="F18" s="8">
        <f>SUM(Önkormányzat!C70)</f>
        <v>0</v>
      </c>
      <c r="G18" s="13" t="e">
        <f>#N/A</f>
        <v>#N/A</v>
      </c>
      <c r="H18" s="7" t="e">
        <f>#N/A</f>
        <v>#N/A</v>
      </c>
      <c r="I18" s="7" t="e">
        <f>#N/A</f>
        <v>#N/A</v>
      </c>
      <c r="J18" s="21" t="e">
        <f>#N/A</f>
        <v>#N/A</v>
      </c>
      <c r="K18" s="13">
        <f>SUM(Óvoda!C69)</f>
        <v>0</v>
      </c>
      <c r="L18" s="7">
        <f>SUM(Óvoda!D69)</f>
        <v>0</v>
      </c>
      <c r="M18" s="7">
        <f>SUM(Óvoda!E69)</f>
        <v>0</v>
      </c>
      <c r="N18" s="601">
        <f>SUM(KÖH!F69)</f>
        <v>0</v>
      </c>
      <c r="O18" s="21">
        <f>SUM(Óvoda!F69)</f>
        <v>0</v>
      </c>
      <c r="P18" s="165" t="e">
        <f>#N/A</f>
        <v>#N/A</v>
      </c>
      <c r="Q18" s="159" t="e">
        <f>#N/A</f>
        <v>#N/A</v>
      </c>
      <c r="R18" s="159" t="e">
        <f>#N/A</f>
        <v>#N/A</v>
      </c>
      <c r="S18" s="8" t="e">
        <f>#N/A</f>
        <v>#N/A</v>
      </c>
      <c r="T18" s="13" t="e">
        <f t="shared" si="16"/>
        <v>#REF!</v>
      </c>
      <c r="U18" s="13" t="e">
        <f t="shared" si="16"/>
        <v>#REF!</v>
      </c>
      <c r="V18" s="13" t="e">
        <f t="shared" si="16"/>
        <v>#REF!</v>
      </c>
      <c r="W18" s="13"/>
      <c r="X18" s="35">
        <f t="shared" si="13"/>
        <v>0</v>
      </c>
      <c r="Y18" s="8">
        <f>SUM(Önkormányzat!E70)</f>
        <v>0</v>
      </c>
      <c r="Z18" s="13" t="e">
        <f>#N/A</f>
        <v>#N/A</v>
      </c>
      <c r="AA18" s="7" t="e">
        <f>#N/A</f>
        <v>#N/A</v>
      </c>
      <c r="AB18" s="7" t="e">
        <f>#N/A</f>
        <v>#N/A</v>
      </c>
      <c r="AC18" s="21" t="e">
        <f>#N/A</f>
        <v>#N/A</v>
      </c>
      <c r="AD18" s="13">
        <f>SUM(Óvoda!V69)</f>
        <v>0</v>
      </c>
      <c r="AE18" s="7">
        <f>SUM(Óvoda!W69)</f>
        <v>0</v>
      </c>
      <c r="AF18" s="7">
        <f>SUM(Óvoda!X69)</f>
        <v>0</v>
      </c>
      <c r="AG18" s="601">
        <f>SUM(KÖH!Y69)</f>
        <v>0</v>
      </c>
      <c r="AH18" s="21">
        <f>SUM(Óvoda!Y69)</f>
        <v>0</v>
      </c>
      <c r="AI18" s="165" t="e">
        <f>#N/A</f>
        <v>#N/A</v>
      </c>
      <c r="AJ18" s="159" t="e">
        <f>#N/A</f>
        <v>#N/A</v>
      </c>
      <c r="AK18" s="159" t="e">
        <f>#N/A</f>
        <v>#N/A</v>
      </c>
      <c r="AL18" s="8" t="e">
        <f>#N/A</f>
        <v>#N/A</v>
      </c>
      <c r="AM18" s="13" t="e">
        <f t="shared" si="17"/>
        <v>#REF!</v>
      </c>
      <c r="AN18" s="13" t="e">
        <f t="shared" si="18"/>
        <v>#N/A</v>
      </c>
      <c r="AO18" s="13" t="e">
        <f t="shared" si="19"/>
        <v>#N/A</v>
      </c>
      <c r="AP18" s="13"/>
      <c r="AQ18" s="35">
        <f t="shared" si="14"/>
        <v>0</v>
      </c>
      <c r="AR18" s="8">
        <f>SUM(Önkormányzat!F70)</f>
        <v>0</v>
      </c>
      <c r="AS18" s="13" t="e">
        <f>#N/A</f>
        <v>#N/A</v>
      </c>
      <c r="AT18" s="7" t="e">
        <f>#N/A</f>
        <v>#N/A</v>
      </c>
      <c r="AU18" s="7" t="e">
        <f>#N/A</f>
        <v>#N/A</v>
      </c>
      <c r="AV18" s="21" t="e">
        <f>#N/A</f>
        <v>#N/A</v>
      </c>
      <c r="AW18" s="13">
        <f>SUM(Óvoda!AO69)</f>
        <v>0</v>
      </c>
      <c r="AX18" s="7">
        <f>SUM(Óvoda!AP69)</f>
        <v>0</v>
      </c>
      <c r="AY18" s="7">
        <f>SUM(Óvoda!AQ69)</f>
        <v>0</v>
      </c>
      <c r="AZ18" s="601">
        <f>SUM(KÖH!AR69)</f>
        <v>0</v>
      </c>
      <c r="BA18" s="21">
        <f>SUM(Óvoda!AR69)</f>
        <v>0</v>
      </c>
      <c r="BB18" s="165" t="e">
        <f>#N/A</f>
        <v>#N/A</v>
      </c>
      <c r="BC18" s="159" t="e">
        <f>#N/A</f>
        <v>#N/A</v>
      </c>
      <c r="BD18" s="159" t="e">
        <f>#N/A</f>
        <v>#N/A</v>
      </c>
      <c r="BE18" s="8" t="e">
        <f>#N/A</f>
        <v>#N/A</v>
      </c>
      <c r="BF18" s="13" t="e">
        <f t="shared" si="20"/>
        <v>#N/A</v>
      </c>
      <c r="BG18" s="13" t="e">
        <f t="shared" si="21"/>
        <v>#N/A</v>
      </c>
      <c r="BH18" s="13" t="e">
        <f t="shared" si="22"/>
        <v>#N/A</v>
      </c>
      <c r="BI18" s="13"/>
      <c r="BJ18" s="35">
        <f t="shared" si="15"/>
        <v>0</v>
      </c>
    </row>
    <row r="19" spans="1:62" ht="20.25">
      <c r="A19" s="809" t="s">
        <v>199</v>
      </c>
      <c r="B19" s="809"/>
      <c r="C19" s="162" t="e">
        <f t="shared" ref="C19:V19" si="23">SUM(C14:C18)</f>
        <v>#REF!</v>
      </c>
      <c r="D19" s="162" t="e">
        <f t="shared" si="23"/>
        <v>#REF!</v>
      </c>
      <c r="E19" s="162" t="e">
        <f t="shared" si="23"/>
        <v>#REF!</v>
      </c>
      <c r="F19" s="163">
        <f t="shared" si="23"/>
        <v>504080266</v>
      </c>
      <c r="G19" s="162" t="e">
        <f t="shared" si="23"/>
        <v>#N/A</v>
      </c>
      <c r="H19" s="162" t="e">
        <f t="shared" si="23"/>
        <v>#N/A</v>
      </c>
      <c r="I19" s="162" t="e">
        <f t="shared" si="23"/>
        <v>#N/A</v>
      </c>
      <c r="J19" s="164" t="e">
        <f t="shared" si="23"/>
        <v>#N/A</v>
      </c>
      <c r="K19" s="162">
        <f t="shared" si="23"/>
        <v>0</v>
      </c>
      <c r="L19" s="162">
        <f t="shared" si="23"/>
        <v>0</v>
      </c>
      <c r="M19" s="162">
        <f t="shared" si="23"/>
        <v>0</v>
      </c>
      <c r="N19" s="162">
        <f t="shared" si="23"/>
        <v>0</v>
      </c>
      <c r="O19" s="163">
        <f t="shared" si="23"/>
        <v>0</v>
      </c>
      <c r="P19" s="162" t="e">
        <f t="shared" si="23"/>
        <v>#N/A</v>
      </c>
      <c r="Q19" s="162" t="e">
        <f t="shared" si="23"/>
        <v>#N/A</v>
      </c>
      <c r="R19" s="162" t="e">
        <f t="shared" si="23"/>
        <v>#N/A</v>
      </c>
      <c r="S19" s="163" t="e">
        <f t="shared" si="23"/>
        <v>#N/A</v>
      </c>
      <c r="T19" s="162" t="e">
        <f t="shared" si="23"/>
        <v>#REF!</v>
      </c>
      <c r="U19" s="162" t="e">
        <f t="shared" si="23"/>
        <v>#REF!</v>
      </c>
      <c r="V19" s="162" t="e">
        <f t="shared" si="23"/>
        <v>#REF!</v>
      </c>
      <c r="W19" s="162"/>
      <c r="X19" s="35">
        <f t="shared" si="13"/>
        <v>504080266</v>
      </c>
      <c r="Y19" s="163">
        <f t="shared" ref="Y19:AO19" si="24">SUM(Y14:Y18)</f>
        <v>688920585</v>
      </c>
      <c r="Z19" s="162" t="e">
        <f t="shared" si="24"/>
        <v>#N/A</v>
      </c>
      <c r="AA19" s="162" t="e">
        <f t="shared" si="24"/>
        <v>#N/A</v>
      </c>
      <c r="AB19" s="162" t="e">
        <f t="shared" si="24"/>
        <v>#N/A</v>
      </c>
      <c r="AC19" s="164" t="e">
        <f t="shared" si="24"/>
        <v>#N/A</v>
      </c>
      <c r="AD19" s="162">
        <f t="shared" si="24"/>
        <v>0</v>
      </c>
      <c r="AE19" s="162">
        <f t="shared" si="24"/>
        <v>0</v>
      </c>
      <c r="AF19" s="162">
        <f t="shared" si="24"/>
        <v>0</v>
      </c>
      <c r="AG19" s="162">
        <f t="shared" si="24"/>
        <v>0</v>
      </c>
      <c r="AH19" s="163">
        <f t="shared" si="24"/>
        <v>0</v>
      </c>
      <c r="AI19" s="162" t="e">
        <f t="shared" si="24"/>
        <v>#N/A</v>
      </c>
      <c r="AJ19" s="162" t="e">
        <f t="shared" si="24"/>
        <v>#N/A</v>
      </c>
      <c r="AK19" s="162" t="e">
        <f t="shared" si="24"/>
        <v>#N/A</v>
      </c>
      <c r="AL19" s="163" t="e">
        <f t="shared" si="24"/>
        <v>#N/A</v>
      </c>
      <c r="AM19" s="162" t="e">
        <f t="shared" si="24"/>
        <v>#REF!</v>
      </c>
      <c r="AN19" s="162" t="e">
        <f t="shared" si="24"/>
        <v>#N/A</v>
      </c>
      <c r="AO19" s="162" t="e">
        <f t="shared" si="24"/>
        <v>#N/A</v>
      </c>
      <c r="AP19" s="162"/>
      <c r="AQ19" s="35">
        <f t="shared" si="14"/>
        <v>688920585</v>
      </c>
      <c r="AR19" s="163">
        <f t="shared" ref="AR19:BH19" si="25">SUM(AR14:AR18)</f>
        <v>429816840</v>
      </c>
      <c r="AS19" s="162" t="e">
        <f t="shared" si="25"/>
        <v>#N/A</v>
      </c>
      <c r="AT19" s="162" t="e">
        <f t="shared" si="25"/>
        <v>#N/A</v>
      </c>
      <c r="AU19" s="162" t="e">
        <f t="shared" si="25"/>
        <v>#N/A</v>
      </c>
      <c r="AV19" s="164" t="e">
        <f t="shared" si="25"/>
        <v>#N/A</v>
      </c>
      <c r="AW19" s="162">
        <f t="shared" si="25"/>
        <v>0</v>
      </c>
      <c r="AX19" s="162">
        <f t="shared" si="25"/>
        <v>0</v>
      </c>
      <c r="AY19" s="162">
        <f t="shared" si="25"/>
        <v>0</v>
      </c>
      <c r="AZ19" s="162">
        <f t="shared" si="25"/>
        <v>0</v>
      </c>
      <c r="BA19" s="163">
        <f t="shared" si="25"/>
        <v>0</v>
      </c>
      <c r="BB19" s="162" t="e">
        <f t="shared" si="25"/>
        <v>#N/A</v>
      </c>
      <c r="BC19" s="162" t="e">
        <f t="shared" si="25"/>
        <v>#N/A</v>
      </c>
      <c r="BD19" s="162" t="e">
        <f t="shared" si="25"/>
        <v>#N/A</v>
      </c>
      <c r="BE19" s="163" t="e">
        <f t="shared" si="25"/>
        <v>#N/A</v>
      </c>
      <c r="BF19" s="162" t="e">
        <f t="shared" si="25"/>
        <v>#N/A</v>
      </c>
      <c r="BG19" s="162" t="e">
        <f t="shared" si="25"/>
        <v>#N/A</v>
      </c>
      <c r="BH19" s="162" t="e">
        <f t="shared" si="25"/>
        <v>#N/A</v>
      </c>
      <c r="BI19" s="162"/>
      <c r="BJ19" s="35">
        <f t="shared" si="15"/>
        <v>429816840</v>
      </c>
    </row>
    <row r="20" spans="1:62" ht="18.75">
      <c r="A20" s="28" t="s">
        <v>66</v>
      </c>
      <c r="B20" s="18" t="s">
        <v>67</v>
      </c>
      <c r="C20" s="20" t="e">
        <f>SUM(Önkormányzat!#REF!)</f>
        <v>#REF!</v>
      </c>
      <c r="D20" s="34" t="e">
        <f>SUM(Önkormányzat!#REF!)</f>
        <v>#REF!</v>
      </c>
      <c r="E20" s="19" t="e">
        <f>SUM(Önkormányzat!#REF!)</f>
        <v>#REF!</v>
      </c>
      <c r="F20" s="8">
        <f>Önkormányzat!C64</f>
        <v>122181147</v>
      </c>
      <c r="G20" s="20" t="e">
        <f>#N/A</f>
        <v>#N/A</v>
      </c>
      <c r="H20" s="19" t="e">
        <f>#N/A</f>
        <v>#N/A</v>
      </c>
      <c r="I20" s="19" t="e">
        <f>#N/A</f>
        <v>#N/A</v>
      </c>
      <c r="J20" s="21" t="e">
        <f>#N/A</f>
        <v>#N/A</v>
      </c>
      <c r="K20" s="20">
        <f>SUM(Óvoda!C63)</f>
        <v>0</v>
      </c>
      <c r="L20" s="19">
        <f>SUM(Óvoda!D63)</f>
        <v>0</v>
      </c>
      <c r="M20" s="19">
        <f>SUM(Óvoda!E63)</f>
        <v>0</v>
      </c>
      <c r="N20" s="602">
        <f>SUM(KÖH!F63)</f>
        <v>0</v>
      </c>
      <c r="O20" s="21">
        <f>SUM(Óvoda!F63)</f>
        <v>0</v>
      </c>
      <c r="P20" s="33" t="e">
        <f>#N/A</f>
        <v>#N/A</v>
      </c>
      <c r="Q20" s="33" t="e">
        <f>#N/A</f>
        <v>#N/A</v>
      </c>
      <c r="R20" s="33" t="e">
        <f>#N/A</f>
        <v>#N/A</v>
      </c>
      <c r="S20" s="166" t="e">
        <f>#N/A</f>
        <v>#N/A</v>
      </c>
      <c r="T20" s="13" t="e">
        <f>SUM(C20,G20,K20,P20)</f>
        <v>#REF!</v>
      </c>
      <c r="U20" s="13" t="e">
        <f>SUM(D20,H20,L20,Q20)</f>
        <v>#REF!</v>
      </c>
      <c r="V20" s="13" t="e">
        <f>SUM(E20,I20,M20,R20)</f>
        <v>#REF!</v>
      </c>
      <c r="W20" s="13"/>
      <c r="X20" s="35">
        <f>SUM(F20+O20+N20)</f>
        <v>122181147</v>
      </c>
      <c r="Y20" s="8">
        <f>Önkormányzat!E64</f>
        <v>133318136</v>
      </c>
      <c r="Z20" s="20" t="e">
        <f>#N/A</f>
        <v>#N/A</v>
      </c>
      <c r="AA20" s="19" t="e">
        <f>#N/A</f>
        <v>#N/A</v>
      </c>
      <c r="AB20" s="19" t="e">
        <f>#N/A</f>
        <v>#N/A</v>
      </c>
      <c r="AC20" s="21" t="e">
        <f>#N/A</f>
        <v>#N/A</v>
      </c>
      <c r="AD20" s="20">
        <f>SUM(Óvoda!V63)</f>
        <v>0</v>
      </c>
      <c r="AE20" s="19">
        <f>SUM(Óvoda!W63)</f>
        <v>0</v>
      </c>
      <c r="AF20" s="19">
        <f>SUM(Óvoda!X63)</f>
        <v>0</v>
      </c>
      <c r="AG20" s="602">
        <f>SUM(KÖH!Y63)</f>
        <v>0</v>
      </c>
      <c r="AH20" s="21">
        <f>SUM(Óvoda!Y63)</f>
        <v>0</v>
      </c>
      <c r="AI20" s="33" t="e">
        <f>#N/A</f>
        <v>#N/A</v>
      </c>
      <c r="AJ20" s="33" t="e">
        <f>#N/A</f>
        <v>#N/A</v>
      </c>
      <c r="AK20" s="33" t="e">
        <f>#N/A</f>
        <v>#N/A</v>
      </c>
      <c r="AL20" s="166" t="e">
        <f>#N/A</f>
        <v>#N/A</v>
      </c>
      <c r="AM20" s="13" t="e">
        <f>SUM(V20,Z20,AD20,AI20)</f>
        <v>#REF!</v>
      </c>
      <c r="AN20" s="13" t="e">
        <f>SUM(W20,AA20,AE20,AJ20)</f>
        <v>#N/A</v>
      </c>
      <c r="AO20" s="13" t="e">
        <f>SUM(X20,AB20,AF20,AK20)</f>
        <v>#N/A</v>
      </c>
      <c r="AP20" s="13"/>
      <c r="AQ20" s="35">
        <f>SUM(Y20+AH20+AG20)</f>
        <v>133318136</v>
      </c>
      <c r="AR20" s="8">
        <f>Önkormányzat!F64</f>
        <v>0</v>
      </c>
      <c r="AS20" s="20" t="e">
        <f>#N/A</f>
        <v>#N/A</v>
      </c>
      <c r="AT20" s="19" t="e">
        <f>#N/A</f>
        <v>#N/A</v>
      </c>
      <c r="AU20" s="19" t="e">
        <f>#N/A</f>
        <v>#N/A</v>
      </c>
      <c r="AV20" s="21" t="e">
        <f>#N/A</f>
        <v>#N/A</v>
      </c>
      <c r="AW20" s="20">
        <f>SUM(Óvoda!AO63)</f>
        <v>0</v>
      </c>
      <c r="AX20" s="19">
        <f>SUM(Óvoda!AP63)</f>
        <v>0</v>
      </c>
      <c r="AY20" s="19">
        <f>SUM(Óvoda!AQ63)</f>
        <v>0</v>
      </c>
      <c r="AZ20" s="602">
        <f>SUM(KÖH!AR63)</f>
        <v>0</v>
      </c>
      <c r="BA20" s="21">
        <f>SUM(Óvoda!AR63)</f>
        <v>0</v>
      </c>
      <c r="BB20" s="33" t="e">
        <f>#N/A</f>
        <v>#N/A</v>
      </c>
      <c r="BC20" s="33" t="e">
        <f>#N/A</f>
        <v>#N/A</v>
      </c>
      <c r="BD20" s="33" t="e">
        <f>#N/A</f>
        <v>#N/A</v>
      </c>
      <c r="BE20" s="166" t="e">
        <f>#N/A</f>
        <v>#N/A</v>
      </c>
      <c r="BF20" s="13" t="e">
        <f>SUM(AO20,AS20,AW20,BB20)</f>
        <v>#N/A</v>
      </c>
      <c r="BG20" s="13" t="e">
        <f>SUM(AP20,AT20,AX20,BC20)</f>
        <v>#N/A</v>
      </c>
      <c r="BH20" s="13" t="e">
        <f>SUM(AQ20,AU20,AY20,BD20)</f>
        <v>#N/A</v>
      </c>
      <c r="BI20" s="13"/>
      <c r="BJ20" s="35">
        <f>SUM(AR20+BA20+AZ20)</f>
        <v>0</v>
      </c>
    </row>
    <row r="21" spans="1:62" ht="18.75">
      <c r="A21" s="28" t="s">
        <v>94</v>
      </c>
      <c r="B21" s="18" t="s">
        <v>545</v>
      </c>
      <c r="C21" s="20"/>
      <c r="D21" s="34"/>
      <c r="E21" s="19"/>
      <c r="F21" s="8">
        <f>(Önkormányzat!C75)</f>
        <v>11133941</v>
      </c>
      <c r="G21" s="20"/>
      <c r="H21" s="19"/>
      <c r="I21" s="19"/>
      <c r="J21" s="21"/>
      <c r="K21" s="20"/>
      <c r="L21" s="19"/>
      <c r="M21" s="19"/>
      <c r="N21" s="602"/>
      <c r="O21" s="21"/>
      <c r="P21" s="33"/>
      <c r="Q21" s="33"/>
      <c r="R21" s="33"/>
      <c r="S21" s="166"/>
      <c r="T21" s="13"/>
      <c r="U21" s="13"/>
      <c r="V21" s="13"/>
      <c r="W21" s="13"/>
      <c r="X21" s="35">
        <f>SUM(F21+N21+O21)</f>
        <v>11133941</v>
      </c>
      <c r="Y21" s="8">
        <f>(Önkormányzat!E75)</f>
        <v>11133941</v>
      </c>
      <c r="Z21" s="20"/>
      <c r="AA21" s="19"/>
      <c r="AB21" s="19"/>
      <c r="AC21" s="21"/>
      <c r="AD21" s="20"/>
      <c r="AE21" s="19"/>
      <c r="AF21" s="19"/>
      <c r="AG21" s="602"/>
      <c r="AH21" s="21"/>
      <c r="AI21" s="33"/>
      <c r="AJ21" s="33"/>
      <c r="AK21" s="33"/>
      <c r="AL21" s="166"/>
      <c r="AM21" s="13"/>
      <c r="AN21" s="13"/>
      <c r="AO21" s="13"/>
      <c r="AP21" s="13"/>
      <c r="AQ21" s="35">
        <f>SUM(Y21+AG21+AH21)</f>
        <v>11133941</v>
      </c>
      <c r="AR21" s="8">
        <f>(Önkormányzat!F75)</f>
        <v>11133941</v>
      </c>
      <c r="AS21" s="20"/>
      <c r="AT21" s="19"/>
      <c r="AU21" s="19"/>
      <c r="AV21" s="21"/>
      <c r="AW21" s="20"/>
      <c r="AX21" s="19"/>
      <c r="AY21" s="19"/>
      <c r="AZ21" s="602"/>
      <c r="BA21" s="21"/>
      <c r="BB21" s="33"/>
      <c r="BC21" s="33"/>
      <c r="BD21" s="33"/>
      <c r="BE21" s="166"/>
      <c r="BF21" s="13"/>
      <c r="BG21" s="13"/>
      <c r="BH21" s="13"/>
      <c r="BI21" s="13"/>
      <c r="BJ21" s="35">
        <f>SUM(AR21+AZ21+BA21)</f>
        <v>11133941</v>
      </c>
    </row>
    <row r="22" spans="1:62" ht="18.75">
      <c r="A22" s="808" t="s">
        <v>200</v>
      </c>
      <c r="B22" s="808"/>
      <c r="C22" s="167" t="e">
        <f>SUM(C13,C19,C20)</f>
        <v>#REF!</v>
      </c>
      <c r="D22" s="167" t="e">
        <f>SUM(D13,D19,D20)</f>
        <v>#REF!</v>
      </c>
      <c r="E22" s="167" t="e">
        <f>SUM(E13,E19,E20)</f>
        <v>#REF!</v>
      </c>
      <c r="F22" s="168">
        <f>SUM(F13,F20,F19,F21)</f>
        <v>1075946528</v>
      </c>
      <c r="G22" s="167" t="e">
        <f>SUM(G13,G19,G20)</f>
        <v>#N/A</v>
      </c>
      <c r="H22" s="167" t="e">
        <f>SUM(H13,H19,H20)</f>
        <v>#N/A</v>
      </c>
      <c r="I22" s="167" t="e">
        <f>SUM(I13,I19,I20)</f>
        <v>#N/A</v>
      </c>
      <c r="J22" s="168" t="e">
        <f>SUM(J13,J20,J19)</f>
        <v>#N/A</v>
      </c>
      <c r="K22" s="167">
        <f>SUM(K13,K19,K20)</f>
        <v>0</v>
      </c>
      <c r="L22" s="167">
        <f>SUM(L13,L19,L20)</f>
        <v>0</v>
      </c>
      <c r="M22" s="167">
        <f>SUM(M13,M19,M20)</f>
        <v>0</v>
      </c>
      <c r="N22" s="167">
        <f>N13</f>
        <v>132867580</v>
      </c>
      <c r="O22" s="168">
        <f>SUM(O13,O20,O19)</f>
        <v>189318912</v>
      </c>
      <c r="P22" s="167" t="e">
        <f>SUM(P13,P19,P20)</f>
        <v>#REF!</v>
      </c>
      <c r="Q22" s="167" t="e">
        <f>SUM(Q13,Q19,Q20)</f>
        <v>#REF!</v>
      </c>
      <c r="R22" s="167" t="e">
        <f>SUM(R13,R19,R20)</f>
        <v>#N/A</v>
      </c>
      <c r="S22" s="168" t="e">
        <f>SUM(S13,S20,S19)</f>
        <v>#N/A</v>
      </c>
      <c r="T22" s="167" t="e">
        <f>SUM(T13,T19,T20)</f>
        <v>#REF!</v>
      </c>
      <c r="U22" s="167" t="e">
        <f>SUM(U13,U19,U20)</f>
        <v>#REF!</v>
      </c>
      <c r="V22" s="167" t="e">
        <f>SUM(V13,V19,V20)</f>
        <v>#REF!</v>
      </c>
      <c r="W22" s="167">
        <f>SUM(W13,W19,W20,W21)</f>
        <v>5976285</v>
      </c>
      <c r="X22" s="35">
        <f>SUM(F22+O22+N22+W22)</f>
        <v>1404109305</v>
      </c>
      <c r="Y22" s="168">
        <f>SUM(Y13,Y20,Y19,Y21)</f>
        <v>1376344167</v>
      </c>
      <c r="Z22" s="167" t="e">
        <f>SUM(Z13,Z19,Z20)</f>
        <v>#N/A</v>
      </c>
      <c r="AA22" s="167" t="e">
        <f>SUM(AA13,AA19,AA20)</f>
        <v>#N/A</v>
      </c>
      <c r="AB22" s="167" t="e">
        <f>SUM(AB13,AB19,AB20)</f>
        <v>#N/A</v>
      </c>
      <c r="AC22" s="168" t="e">
        <f>SUM(AC13,AC20,AC19)</f>
        <v>#N/A</v>
      </c>
      <c r="AD22" s="167">
        <f>SUM(AD13,AD19,AD20)</f>
        <v>0</v>
      </c>
      <c r="AE22" s="167">
        <f>SUM(AE13,AE19,AE20)</f>
        <v>0</v>
      </c>
      <c r="AF22" s="167">
        <f>SUM(AF13,AF19,AF20)</f>
        <v>0</v>
      </c>
      <c r="AG22" s="167">
        <f>AG13</f>
        <v>132982580</v>
      </c>
      <c r="AH22" s="168">
        <f>SUM(AH13,AH20,AH19)</f>
        <v>189318912</v>
      </c>
      <c r="AI22" s="167" t="e">
        <f>SUM(AI13,AI19,AI20)</f>
        <v>#N/A</v>
      </c>
      <c r="AJ22" s="167" t="e">
        <f>SUM(AJ13,AJ19,AJ20)</f>
        <v>#N/A</v>
      </c>
      <c r="AK22" s="167" t="e">
        <f>SUM(AK13,AK19,AK20)</f>
        <v>#N/A</v>
      </c>
      <c r="AL22" s="168" t="e">
        <f>SUM(AL13,AL20,AL19)</f>
        <v>#N/A</v>
      </c>
      <c r="AM22" s="167" t="e">
        <f>SUM(AM13,AM19,AM20)</f>
        <v>#REF!</v>
      </c>
      <c r="AN22" s="167" t="e">
        <f>SUM(AN13,AN19,AN20)</f>
        <v>#N/A</v>
      </c>
      <c r="AO22" s="167" t="e">
        <f>SUM(AO13,AO19,AO20)</f>
        <v>#N/A</v>
      </c>
      <c r="AP22" s="167">
        <f>SUM(AP13,AP19,AP20,AP21)</f>
        <v>5976285</v>
      </c>
      <c r="AQ22" s="35">
        <f>SUM(Y22+AH22+AG22+AP22)</f>
        <v>1704621944</v>
      </c>
      <c r="AR22" s="168">
        <f>SUM(AR13,AR20,AR19,AR21)</f>
        <v>731024964</v>
      </c>
      <c r="AS22" s="167" t="e">
        <f>SUM(AS13,AS19,AS20)</f>
        <v>#N/A</v>
      </c>
      <c r="AT22" s="167" t="e">
        <f>SUM(AT13,AT19,AT20)</f>
        <v>#N/A</v>
      </c>
      <c r="AU22" s="167" t="e">
        <f>SUM(AU13,AU19,AU20)</f>
        <v>#N/A</v>
      </c>
      <c r="AV22" s="168" t="e">
        <f>SUM(AV13,AV20,AV19)</f>
        <v>#N/A</v>
      </c>
      <c r="AW22" s="167">
        <f>SUM(AW13,AW19,AW20)</f>
        <v>0</v>
      </c>
      <c r="AX22" s="167">
        <f>SUM(AX13,AX19,AX20)</f>
        <v>0</v>
      </c>
      <c r="AY22" s="167">
        <f>SUM(AY13,AY19,AY20)</f>
        <v>0</v>
      </c>
      <c r="AZ22" s="167">
        <f>AZ13</f>
        <v>61479026</v>
      </c>
      <c r="BA22" s="168">
        <f>SUM(BA13,BA20,BA19)</f>
        <v>79691783</v>
      </c>
      <c r="BB22" s="167" t="e">
        <f>SUM(BB13,BB19,BB20)</f>
        <v>#N/A</v>
      </c>
      <c r="BC22" s="167" t="e">
        <f>SUM(BC13,BC19,BC20)</f>
        <v>#N/A</v>
      </c>
      <c r="BD22" s="167" t="e">
        <f>SUM(BD13,BD19,BD20)</f>
        <v>#N/A</v>
      </c>
      <c r="BE22" s="168" t="e">
        <f>SUM(BE13,BE20,BE19)</f>
        <v>#N/A</v>
      </c>
      <c r="BF22" s="167" t="e">
        <f>SUM(BF13,BF19,BF20)</f>
        <v>#N/A</v>
      </c>
      <c r="BG22" s="167" t="e">
        <f>SUM(BG13,BG19,BG20)</f>
        <v>#N/A</v>
      </c>
      <c r="BH22" s="167" t="e">
        <f>SUM(BH13,BH19,BH20)</f>
        <v>#N/A</v>
      </c>
      <c r="BI22" s="167">
        <f>SUM(BI13,BI19,BI20,BI21)</f>
        <v>2732686</v>
      </c>
      <c r="BJ22" s="35">
        <f>SUM(AR22+BA22+AZ22+BI22)</f>
        <v>874928459</v>
      </c>
    </row>
    <row r="23" spans="1:62" ht="18.75">
      <c r="A23" s="28" t="s">
        <v>631</v>
      </c>
      <c r="B23" s="169" t="s">
        <v>610</v>
      </c>
      <c r="C23" s="34" t="e">
        <f>SUM(Önkormányzat!#REF!)</f>
        <v>#REF!</v>
      </c>
      <c r="D23" s="33" t="e">
        <f>SUM(Önkormányzat!#REF!)</f>
        <v>#REF!</v>
      </c>
      <c r="E23" s="33" t="e">
        <f>SUM(Önkormányzat!#REF!)</f>
        <v>#REF!</v>
      </c>
      <c r="F23" s="21">
        <f>SUM(Önkormányzat!C73)</f>
        <v>52830000</v>
      </c>
      <c r="G23" s="20" t="e">
        <f>#N/A</f>
        <v>#N/A</v>
      </c>
      <c r="H23" s="20" t="e">
        <f>#N/A</f>
        <v>#N/A</v>
      </c>
      <c r="I23" s="20" t="e">
        <f>#N/A</f>
        <v>#N/A</v>
      </c>
      <c r="J23" s="21" t="e">
        <f>#N/A</f>
        <v>#N/A</v>
      </c>
      <c r="K23" s="20">
        <f>SUM(Óvoda!C72)</f>
        <v>0</v>
      </c>
      <c r="L23" s="20">
        <f>SUM(Óvoda!D72)</f>
        <v>0</v>
      </c>
      <c r="M23" s="20">
        <f>SUM(Óvoda!E72)</f>
        <v>0</v>
      </c>
      <c r="N23" s="603">
        <f>SUM(KÖH!F72)</f>
        <v>0</v>
      </c>
      <c r="O23" s="8">
        <f>SUM(Óvoda!F72)</f>
        <v>0</v>
      </c>
      <c r="P23" s="20" t="e">
        <f>#N/A</f>
        <v>#N/A</v>
      </c>
      <c r="Q23" s="19" t="e">
        <f>#N/A</f>
        <v>#N/A</v>
      </c>
      <c r="R23" s="19" t="e">
        <f>#N/A</f>
        <v>#N/A</v>
      </c>
      <c r="S23" s="8" t="e">
        <f>#N/A</f>
        <v>#N/A</v>
      </c>
      <c r="T23" s="13" t="e">
        <f>SUM(C23,G23,K23,P23)</f>
        <v>#REF!</v>
      </c>
      <c r="U23" s="13" t="e">
        <f>SUM(D23,H23,L23,Q23)</f>
        <v>#REF!</v>
      </c>
      <c r="V23" s="13" t="e">
        <f>SUM(E23,I23,M23,R23)</f>
        <v>#REF!</v>
      </c>
      <c r="W23" s="13"/>
      <c r="X23" s="35">
        <f t="shared" si="13"/>
        <v>52830000</v>
      </c>
      <c r="Y23" s="21">
        <f>SUM(Önkormányzat!E73)</f>
        <v>52830000</v>
      </c>
      <c r="Z23" s="20" t="e">
        <f>#N/A</f>
        <v>#N/A</v>
      </c>
      <c r="AA23" s="20" t="e">
        <f>#N/A</f>
        <v>#N/A</v>
      </c>
      <c r="AB23" s="20" t="e">
        <f>#N/A</f>
        <v>#N/A</v>
      </c>
      <c r="AC23" s="21" t="e">
        <f>#N/A</f>
        <v>#N/A</v>
      </c>
      <c r="AD23" s="20">
        <f>SUM(Óvoda!V72)</f>
        <v>0</v>
      </c>
      <c r="AE23" s="20">
        <f>SUM(Óvoda!W72)</f>
        <v>0</v>
      </c>
      <c r="AF23" s="20">
        <f>SUM(Óvoda!X72)</f>
        <v>0</v>
      </c>
      <c r="AG23" s="603">
        <f>SUM(KÖH!Y72)</f>
        <v>0</v>
      </c>
      <c r="AH23" s="8">
        <f>SUM(Óvoda!Y72)</f>
        <v>0</v>
      </c>
      <c r="AI23" s="20" t="e">
        <f>#N/A</f>
        <v>#N/A</v>
      </c>
      <c r="AJ23" s="19" t="e">
        <f>#N/A</f>
        <v>#N/A</v>
      </c>
      <c r="AK23" s="19" t="e">
        <f>#N/A</f>
        <v>#N/A</v>
      </c>
      <c r="AL23" s="8" t="e">
        <f>#N/A</f>
        <v>#N/A</v>
      </c>
      <c r="AM23" s="13" t="e">
        <f>SUM(V23,Z23,AD23,AI23)</f>
        <v>#REF!</v>
      </c>
      <c r="AN23" s="13" t="e">
        <f>SUM(W23,AA23,AE23,AJ23)</f>
        <v>#N/A</v>
      </c>
      <c r="AO23" s="13" t="e">
        <f>SUM(X23,AB23,AF23,AK23)</f>
        <v>#N/A</v>
      </c>
      <c r="AP23" s="13"/>
      <c r="AQ23" s="35">
        <f t="shared" ref="AQ23:AQ24" si="26">SUM(Y23+AH23+AG23)</f>
        <v>52830000</v>
      </c>
      <c r="AR23" s="21">
        <f>SUM(Önkormányzat!F73)</f>
        <v>0</v>
      </c>
      <c r="AS23" s="20" t="e">
        <f>#N/A</f>
        <v>#N/A</v>
      </c>
      <c r="AT23" s="20" t="e">
        <f>#N/A</f>
        <v>#N/A</v>
      </c>
      <c r="AU23" s="20" t="e">
        <f>#N/A</f>
        <v>#N/A</v>
      </c>
      <c r="AV23" s="21" t="e">
        <f>#N/A</f>
        <v>#N/A</v>
      </c>
      <c r="AW23" s="20">
        <f>SUM(Óvoda!AO72)</f>
        <v>0</v>
      </c>
      <c r="AX23" s="20">
        <f>SUM(Óvoda!AP72)</f>
        <v>0</v>
      </c>
      <c r="AY23" s="20">
        <f>SUM(Óvoda!AQ72)</f>
        <v>0</v>
      </c>
      <c r="AZ23" s="603">
        <f>SUM(KÖH!AR72)</f>
        <v>0</v>
      </c>
      <c r="BA23" s="8">
        <f>SUM(Óvoda!AR72)</f>
        <v>0</v>
      </c>
      <c r="BB23" s="20" t="e">
        <f>#N/A</f>
        <v>#N/A</v>
      </c>
      <c r="BC23" s="19" t="e">
        <f>#N/A</f>
        <v>#N/A</v>
      </c>
      <c r="BD23" s="19" t="e">
        <f>#N/A</f>
        <v>#N/A</v>
      </c>
      <c r="BE23" s="8" t="e">
        <f>#N/A</f>
        <v>#N/A</v>
      </c>
      <c r="BF23" s="13" t="e">
        <f>SUM(AO23,AS23,AW23,BB23)</f>
        <v>#N/A</v>
      </c>
      <c r="BG23" s="13" t="e">
        <f>SUM(AP23,AT23,AX23,BC23)</f>
        <v>#N/A</v>
      </c>
      <c r="BH23" s="13" t="e">
        <f>SUM(AQ23,AU23,AY23,BD23)</f>
        <v>#N/A</v>
      </c>
      <c r="BI23" s="13"/>
      <c r="BJ23" s="35">
        <f t="shared" ref="BJ23:BJ24" si="27">SUM(AR23+BA23+AZ23)</f>
        <v>0</v>
      </c>
    </row>
    <row r="24" spans="1:62" ht="18.75">
      <c r="A24" s="28"/>
      <c r="B24" s="169"/>
      <c r="C24" s="34"/>
      <c r="D24" s="33"/>
      <c r="E24" s="33"/>
      <c r="F24" s="21"/>
      <c r="G24" s="20"/>
      <c r="H24" s="20"/>
      <c r="I24" s="20"/>
      <c r="J24" s="21"/>
      <c r="K24" s="20"/>
      <c r="L24" s="20"/>
      <c r="M24" s="20"/>
      <c r="N24" s="604"/>
      <c r="O24" s="8"/>
      <c r="P24" s="20"/>
      <c r="Q24" s="19"/>
      <c r="R24" s="19"/>
      <c r="S24" s="8"/>
      <c r="T24" s="13"/>
      <c r="U24" s="13"/>
      <c r="V24" s="13"/>
      <c r="W24" s="13"/>
      <c r="X24" s="35">
        <f t="shared" si="13"/>
        <v>0</v>
      </c>
      <c r="Y24" s="21"/>
      <c r="Z24" s="20"/>
      <c r="AA24" s="20"/>
      <c r="AB24" s="20"/>
      <c r="AC24" s="21"/>
      <c r="AD24" s="20"/>
      <c r="AE24" s="20"/>
      <c r="AF24" s="20"/>
      <c r="AG24" s="604"/>
      <c r="AH24" s="8"/>
      <c r="AI24" s="20"/>
      <c r="AJ24" s="19"/>
      <c r="AK24" s="19"/>
      <c r="AL24" s="8"/>
      <c r="AM24" s="13"/>
      <c r="AN24" s="13"/>
      <c r="AO24" s="13"/>
      <c r="AP24" s="13"/>
      <c r="AQ24" s="35">
        <f t="shared" si="26"/>
        <v>0</v>
      </c>
      <c r="AR24" s="21"/>
      <c r="AS24" s="20"/>
      <c r="AT24" s="20"/>
      <c r="AU24" s="20"/>
      <c r="AV24" s="21"/>
      <c r="AW24" s="20"/>
      <c r="AX24" s="20"/>
      <c r="AY24" s="20"/>
      <c r="AZ24" s="604"/>
      <c r="BA24" s="8"/>
      <c r="BB24" s="20"/>
      <c r="BC24" s="19"/>
      <c r="BD24" s="19"/>
      <c r="BE24" s="8"/>
      <c r="BF24" s="13"/>
      <c r="BG24" s="13"/>
      <c r="BH24" s="13"/>
      <c r="BI24" s="13"/>
      <c r="BJ24" s="35">
        <f t="shared" si="27"/>
        <v>0</v>
      </c>
    </row>
    <row r="25" spans="1:62" ht="18.75">
      <c r="A25" s="170" t="s">
        <v>91</v>
      </c>
      <c r="B25" s="171" t="s">
        <v>90</v>
      </c>
      <c r="C25" s="34" t="e">
        <f>SUM(Önkormányzat!#REF!)</f>
        <v>#REF!</v>
      </c>
      <c r="D25" s="33" t="e">
        <f>SUM(Önkormányzat!#REF!)</f>
        <v>#REF!</v>
      </c>
      <c r="E25" s="33" t="e">
        <f>SUM(Önkormányzat!#REF!)</f>
        <v>#REF!</v>
      </c>
      <c r="F25" s="21">
        <f>Önkormányzat!C74</f>
        <v>308167604</v>
      </c>
      <c r="G25" s="20" t="e">
        <f>#N/A</f>
        <v>#N/A</v>
      </c>
      <c r="H25" s="20" t="e">
        <f>#N/A</f>
        <v>#N/A</v>
      </c>
      <c r="I25" s="20" t="e">
        <f>#N/A</f>
        <v>#N/A</v>
      </c>
      <c r="J25" s="172" t="e">
        <f>#N/A</f>
        <v>#N/A</v>
      </c>
      <c r="K25" s="20">
        <f>SUM(-Óvoda!C125)</f>
        <v>0</v>
      </c>
      <c r="L25" s="20">
        <f>SUM(-Óvoda!D125)</f>
        <v>0</v>
      </c>
      <c r="M25" s="20">
        <f>SUM(-Óvoda!E125)</f>
        <v>0</v>
      </c>
      <c r="N25" s="604"/>
      <c r="O25" s="172"/>
      <c r="P25" s="20" t="e">
        <f>#N/A</f>
        <v>#N/A</v>
      </c>
      <c r="Q25" s="20" t="e">
        <f>#N/A</f>
        <v>#N/A</v>
      </c>
      <c r="R25" s="20" t="e">
        <f>#N/A</f>
        <v>#N/A</v>
      </c>
      <c r="S25" s="172" t="e">
        <f>#N/A</f>
        <v>#N/A</v>
      </c>
      <c r="T25" s="13" t="e">
        <f>SUM(C25,G25,K25,P25)</f>
        <v>#REF!</v>
      </c>
      <c r="U25" s="13" t="e">
        <f>SUM(D25,H25,L25,Q25)</f>
        <v>#REF!</v>
      </c>
      <c r="V25" s="13" t="e">
        <f>SUM(E25,I25,M25,R25)</f>
        <v>#REF!</v>
      </c>
      <c r="W25" s="13"/>
      <c r="X25" s="35">
        <f>SUM(F25+O25+N25+W25)</f>
        <v>308167604</v>
      </c>
      <c r="Y25" s="21">
        <f>Önkormányzat!E74</f>
        <v>308826723</v>
      </c>
      <c r="Z25" s="20" t="e">
        <f>#N/A</f>
        <v>#N/A</v>
      </c>
      <c r="AA25" s="20" t="e">
        <f>#N/A</f>
        <v>#N/A</v>
      </c>
      <c r="AB25" s="20" t="e">
        <f>#N/A</f>
        <v>#N/A</v>
      </c>
      <c r="AC25" s="172" t="e">
        <f>#N/A</f>
        <v>#N/A</v>
      </c>
      <c r="AD25" s="20">
        <f>SUM(-Óvoda!V125)</f>
        <v>0</v>
      </c>
      <c r="AE25" s="20">
        <f>SUM(-Óvoda!W125)</f>
        <v>0</v>
      </c>
      <c r="AF25" s="20">
        <f>SUM(-Óvoda!X125)</f>
        <v>0</v>
      </c>
      <c r="AG25" s="604"/>
      <c r="AH25" s="172"/>
      <c r="AI25" s="20" t="e">
        <f>#N/A</f>
        <v>#N/A</v>
      </c>
      <c r="AJ25" s="20" t="e">
        <f>#N/A</f>
        <v>#N/A</v>
      </c>
      <c r="AK25" s="20" t="e">
        <f>#N/A</f>
        <v>#N/A</v>
      </c>
      <c r="AL25" s="172" t="e">
        <f>#N/A</f>
        <v>#N/A</v>
      </c>
      <c r="AM25" s="13" t="e">
        <f>SUM(V25,Z25,AD25,AI25)</f>
        <v>#REF!</v>
      </c>
      <c r="AN25" s="13" t="e">
        <f>SUM(W25,AA25,AE25,AJ25)</f>
        <v>#N/A</v>
      </c>
      <c r="AO25" s="13" t="e">
        <f>SUM(X25,AB25,AF25,AK25)</f>
        <v>#N/A</v>
      </c>
      <c r="AP25" s="13"/>
      <c r="AQ25" s="35">
        <f>SUM(Y25+AH25+AG25+AP25)</f>
        <v>308826723</v>
      </c>
      <c r="AR25" s="21">
        <v>151393034</v>
      </c>
      <c r="AS25" s="20" t="e">
        <f>#N/A</f>
        <v>#N/A</v>
      </c>
      <c r="AT25" s="20" t="e">
        <f>#N/A</f>
        <v>#N/A</v>
      </c>
      <c r="AU25" s="20" t="e">
        <f>#N/A</f>
        <v>#N/A</v>
      </c>
      <c r="AV25" s="172" t="e">
        <f>#N/A</f>
        <v>#N/A</v>
      </c>
      <c r="AW25" s="20">
        <f>SUM(-Óvoda!AO125)</f>
        <v>0</v>
      </c>
      <c r="AX25" s="20">
        <f>SUM(-Óvoda!AP125)</f>
        <v>0</v>
      </c>
      <c r="AY25" s="20">
        <f>SUM(-Óvoda!AQ125)</f>
        <v>0</v>
      </c>
      <c r="AZ25" s="604"/>
      <c r="BA25" s="172"/>
      <c r="BB25" s="20" t="e">
        <f>#N/A</f>
        <v>#N/A</v>
      </c>
      <c r="BC25" s="20" t="e">
        <f>#N/A</f>
        <v>#N/A</v>
      </c>
      <c r="BD25" s="20" t="e">
        <f>#N/A</f>
        <v>#N/A</v>
      </c>
      <c r="BE25" s="172" t="e">
        <f>#N/A</f>
        <v>#N/A</v>
      </c>
      <c r="BF25" s="13" t="e">
        <f>SUM(AO25,AS25,AW25,BB25)</f>
        <v>#N/A</v>
      </c>
      <c r="BG25" s="13" t="e">
        <f>SUM(AP25,AT25,AX25,BC25)</f>
        <v>#N/A</v>
      </c>
      <c r="BH25" s="13" t="e">
        <f>SUM(AQ25,AU25,AY25,BD25)</f>
        <v>#N/A</v>
      </c>
      <c r="BI25" s="13"/>
      <c r="BJ25" s="35">
        <f>SUM(AR25+BA25+AZ25+BI25)</f>
        <v>151393034</v>
      </c>
    </row>
    <row r="26" spans="1:62" ht="18.75">
      <c r="A26" s="28"/>
      <c r="B26" s="169"/>
      <c r="C26" s="34"/>
      <c r="D26" s="33"/>
      <c r="E26" s="33"/>
      <c r="F26" s="21"/>
      <c r="G26" s="20"/>
      <c r="H26" s="20"/>
      <c r="I26" s="20"/>
      <c r="J26" s="21"/>
      <c r="K26" s="20"/>
      <c r="L26" s="20"/>
      <c r="M26" s="20"/>
      <c r="N26" s="604"/>
      <c r="O26" s="8"/>
      <c r="P26" s="20"/>
      <c r="Q26" s="19"/>
      <c r="R26" s="19"/>
      <c r="S26" s="8"/>
      <c r="T26" s="13"/>
      <c r="U26" s="13"/>
      <c r="V26" s="13"/>
      <c r="W26" s="13"/>
      <c r="X26" s="35"/>
      <c r="Y26" s="21"/>
      <c r="Z26" s="20"/>
      <c r="AA26" s="20"/>
      <c r="AB26" s="20"/>
      <c r="AC26" s="21"/>
      <c r="AD26" s="20"/>
      <c r="AE26" s="20"/>
      <c r="AF26" s="20"/>
      <c r="AG26" s="604"/>
      <c r="AH26" s="8"/>
      <c r="AI26" s="20"/>
      <c r="AJ26" s="19"/>
      <c r="AK26" s="19"/>
      <c r="AL26" s="8"/>
      <c r="AM26" s="13"/>
      <c r="AN26" s="13"/>
      <c r="AO26" s="13"/>
      <c r="AP26" s="13"/>
      <c r="AQ26" s="35"/>
      <c r="AR26" s="21"/>
      <c r="AS26" s="20"/>
      <c r="AT26" s="20"/>
      <c r="AU26" s="20"/>
      <c r="AV26" s="21"/>
      <c r="AW26" s="20"/>
      <c r="AX26" s="20"/>
      <c r="AY26" s="20"/>
      <c r="AZ26" s="604"/>
      <c r="BA26" s="8"/>
      <c r="BB26" s="20"/>
      <c r="BC26" s="19"/>
      <c r="BD26" s="19"/>
      <c r="BE26" s="8"/>
      <c r="BF26" s="13"/>
      <c r="BG26" s="13"/>
      <c r="BH26" s="13"/>
      <c r="BI26" s="13"/>
      <c r="BJ26" s="35"/>
    </row>
    <row r="27" spans="1:62" ht="18.75">
      <c r="A27" s="808" t="s">
        <v>201</v>
      </c>
      <c r="B27" s="808"/>
      <c r="C27" s="167" t="e">
        <f t="shared" ref="C27:M27" si="28">SUM(C22:C26)</f>
        <v>#REF!</v>
      </c>
      <c r="D27" s="173" t="e">
        <f t="shared" si="28"/>
        <v>#REF!</v>
      </c>
      <c r="E27" s="173" t="e">
        <f t="shared" si="28"/>
        <v>#REF!</v>
      </c>
      <c r="F27" s="168">
        <f t="shared" si="28"/>
        <v>1436944132</v>
      </c>
      <c r="G27" s="173" t="e">
        <f t="shared" si="28"/>
        <v>#N/A</v>
      </c>
      <c r="H27" s="173" t="e">
        <f t="shared" si="28"/>
        <v>#N/A</v>
      </c>
      <c r="I27" s="173" t="e">
        <f t="shared" si="28"/>
        <v>#N/A</v>
      </c>
      <c r="J27" s="168" t="e">
        <f t="shared" si="28"/>
        <v>#N/A</v>
      </c>
      <c r="K27" s="173">
        <f t="shared" si="28"/>
        <v>0</v>
      </c>
      <c r="L27" s="173">
        <f t="shared" si="28"/>
        <v>0</v>
      </c>
      <c r="M27" s="173">
        <f t="shared" si="28"/>
        <v>0</v>
      </c>
      <c r="N27" s="168">
        <f>N22+N23+N24+N25+N26</f>
        <v>132867580</v>
      </c>
      <c r="O27" s="168">
        <f t="shared" ref="O27:V27" si="29">SUM(O22:O26)</f>
        <v>189318912</v>
      </c>
      <c r="P27" s="173" t="e">
        <f t="shared" si="29"/>
        <v>#REF!</v>
      </c>
      <c r="Q27" s="173" t="e">
        <f t="shared" si="29"/>
        <v>#REF!</v>
      </c>
      <c r="R27" s="173" t="e">
        <f t="shared" si="29"/>
        <v>#N/A</v>
      </c>
      <c r="S27" s="168" t="e">
        <f t="shared" si="29"/>
        <v>#N/A</v>
      </c>
      <c r="T27" s="173" t="e">
        <f t="shared" si="29"/>
        <v>#REF!</v>
      </c>
      <c r="U27" s="173" t="e">
        <f t="shared" si="29"/>
        <v>#REF!</v>
      </c>
      <c r="V27" s="173" t="e">
        <f t="shared" si="29"/>
        <v>#REF!</v>
      </c>
      <c r="W27" s="173">
        <f>SUM(W22,W26)</f>
        <v>5976285</v>
      </c>
      <c r="X27" s="35">
        <f>SUM(F27+O27+N27+W27)</f>
        <v>1765106909</v>
      </c>
      <c r="Y27" s="168">
        <f t="shared" ref="Y27:AF27" si="30">SUM(Y22:Y26)</f>
        <v>1738000890</v>
      </c>
      <c r="Z27" s="173" t="e">
        <f t="shared" si="30"/>
        <v>#N/A</v>
      </c>
      <c r="AA27" s="173" t="e">
        <f t="shared" si="30"/>
        <v>#N/A</v>
      </c>
      <c r="AB27" s="173" t="e">
        <f t="shared" si="30"/>
        <v>#N/A</v>
      </c>
      <c r="AC27" s="168" t="e">
        <f t="shared" si="30"/>
        <v>#N/A</v>
      </c>
      <c r="AD27" s="173">
        <f t="shared" si="30"/>
        <v>0</v>
      </c>
      <c r="AE27" s="173">
        <f t="shared" si="30"/>
        <v>0</v>
      </c>
      <c r="AF27" s="173">
        <f t="shared" si="30"/>
        <v>0</v>
      </c>
      <c r="AG27" s="168">
        <f>AG22+AG23+AG24+AG25+AG26</f>
        <v>132982580</v>
      </c>
      <c r="AH27" s="168">
        <f t="shared" ref="AH27:AO27" si="31">SUM(AH22:AH26)</f>
        <v>189318912</v>
      </c>
      <c r="AI27" s="173" t="e">
        <f t="shared" si="31"/>
        <v>#N/A</v>
      </c>
      <c r="AJ27" s="173" t="e">
        <f t="shared" si="31"/>
        <v>#N/A</v>
      </c>
      <c r="AK27" s="173" t="e">
        <f t="shared" si="31"/>
        <v>#N/A</v>
      </c>
      <c r="AL27" s="168" t="e">
        <f t="shared" si="31"/>
        <v>#N/A</v>
      </c>
      <c r="AM27" s="173" t="e">
        <f t="shared" si="31"/>
        <v>#REF!</v>
      </c>
      <c r="AN27" s="173" t="e">
        <f t="shared" si="31"/>
        <v>#N/A</v>
      </c>
      <c r="AO27" s="173" t="e">
        <f t="shared" si="31"/>
        <v>#N/A</v>
      </c>
      <c r="AP27" s="173">
        <f>SUM(AP22,AP26)</f>
        <v>5976285</v>
      </c>
      <c r="AQ27" s="35">
        <f>SUM(Y27+AH27+AG27+AP27)</f>
        <v>2066278667</v>
      </c>
      <c r="AR27" s="168">
        <f t="shared" ref="AR27:AY27" si="32">SUM(AR22:AR26)</f>
        <v>882417998</v>
      </c>
      <c r="AS27" s="173" t="e">
        <f t="shared" si="32"/>
        <v>#N/A</v>
      </c>
      <c r="AT27" s="173" t="e">
        <f t="shared" si="32"/>
        <v>#N/A</v>
      </c>
      <c r="AU27" s="173" t="e">
        <f t="shared" si="32"/>
        <v>#N/A</v>
      </c>
      <c r="AV27" s="168" t="e">
        <f t="shared" si="32"/>
        <v>#N/A</v>
      </c>
      <c r="AW27" s="173">
        <f t="shared" si="32"/>
        <v>0</v>
      </c>
      <c r="AX27" s="173">
        <f t="shared" si="32"/>
        <v>0</v>
      </c>
      <c r="AY27" s="173">
        <f t="shared" si="32"/>
        <v>0</v>
      </c>
      <c r="AZ27" s="168">
        <f>AZ22+AZ23+AZ24+AZ25+AZ26</f>
        <v>61479026</v>
      </c>
      <c r="BA27" s="168">
        <f t="shared" ref="BA27:BH27" si="33">SUM(BA22:BA26)</f>
        <v>79691783</v>
      </c>
      <c r="BB27" s="173" t="e">
        <f t="shared" si="33"/>
        <v>#N/A</v>
      </c>
      <c r="BC27" s="173" t="e">
        <f t="shared" si="33"/>
        <v>#N/A</v>
      </c>
      <c r="BD27" s="173" t="e">
        <f t="shared" si="33"/>
        <v>#N/A</v>
      </c>
      <c r="BE27" s="168" t="e">
        <f t="shared" si="33"/>
        <v>#N/A</v>
      </c>
      <c r="BF27" s="173" t="e">
        <f t="shared" si="33"/>
        <v>#N/A</v>
      </c>
      <c r="BG27" s="173" t="e">
        <f t="shared" si="33"/>
        <v>#N/A</v>
      </c>
      <c r="BH27" s="173" t="e">
        <f t="shared" si="33"/>
        <v>#N/A</v>
      </c>
      <c r="BI27" s="173">
        <f>SUM(BI22,BI26)</f>
        <v>2732686</v>
      </c>
      <c r="BJ27" s="35">
        <f>SUM(AR27+BA27+AZ27+BI27)</f>
        <v>1026321493</v>
      </c>
    </row>
    <row r="28" spans="1:62" ht="15">
      <c r="A28" s="174"/>
    </row>
    <row r="29" spans="1:62" ht="15">
      <c r="A29" s="174"/>
    </row>
    <row r="30" spans="1:62" ht="18.75">
      <c r="A30" s="807" t="s">
        <v>202</v>
      </c>
      <c r="B30" s="807"/>
      <c r="C30" s="166" t="e">
        <f>SUM(Önkormányzat!#REF!)</f>
        <v>#REF!</v>
      </c>
      <c r="D30" s="166" t="e">
        <f>SUM(Önkormányzat!#REF!)</f>
        <v>#REF!</v>
      </c>
      <c r="E30" s="166" t="e">
        <f>SUM(Önkormányzat!#REF!)</f>
        <v>#REF!</v>
      </c>
      <c r="F30" s="175">
        <v>13</v>
      </c>
      <c r="G30" s="166" t="e">
        <f>#N/A</f>
        <v>#N/A</v>
      </c>
      <c r="H30" s="166" t="e">
        <f>#N/A</f>
        <v>#N/A</v>
      </c>
      <c r="I30" s="166" t="e">
        <f>#N/A</f>
        <v>#N/A</v>
      </c>
      <c r="J30" s="166" t="e">
        <f>#N/A</f>
        <v>#N/A</v>
      </c>
      <c r="K30" s="166">
        <f>SUM(Óvoda!C129)</f>
        <v>0</v>
      </c>
      <c r="L30" s="166">
        <f>SUM(Óvoda!D129)</f>
        <v>0</v>
      </c>
      <c r="M30" s="166">
        <f>SUM(Óvoda!E129)</f>
        <v>0</v>
      </c>
      <c r="N30" s="166">
        <v>21</v>
      </c>
      <c r="O30" s="176">
        <v>30</v>
      </c>
      <c r="P30" s="166" t="e">
        <f>#N/A</f>
        <v>#N/A</v>
      </c>
      <c r="Q30" s="166" t="e">
        <f>#N/A</f>
        <v>#N/A</v>
      </c>
      <c r="R30" s="166" t="e">
        <f>#N/A</f>
        <v>#N/A</v>
      </c>
      <c r="S30" s="176" t="e">
        <f>#N/A</f>
        <v>#N/A</v>
      </c>
      <c r="T30" s="177" t="e">
        <f>SUM(C30,G30,K30,P30)</f>
        <v>#REF!</v>
      </c>
      <c r="U30" s="177" t="e">
        <f>SUM(D30,H30,L30,Q30)</f>
        <v>#REF!</v>
      </c>
      <c r="V30" s="172" t="e">
        <f>SUM(E30,I30,M30,R30)</f>
        <v>#REF!</v>
      </c>
      <c r="W30" s="172">
        <v>1</v>
      </c>
      <c r="X30" s="178">
        <v>65</v>
      </c>
      <c r="Y30" s="175">
        <v>13</v>
      </c>
      <c r="Z30" s="166" t="e">
        <f>#N/A</f>
        <v>#N/A</v>
      </c>
      <c r="AA30" s="166" t="e">
        <f>#N/A</f>
        <v>#N/A</v>
      </c>
      <c r="AB30" s="166" t="e">
        <f>#N/A</f>
        <v>#N/A</v>
      </c>
      <c r="AC30" s="166" t="e">
        <f>#N/A</f>
        <v>#N/A</v>
      </c>
      <c r="AD30" s="166">
        <f>SUM(Óvoda!V129)</f>
        <v>0</v>
      </c>
      <c r="AE30" s="166">
        <f>SUM(Óvoda!W129)</f>
        <v>0</v>
      </c>
      <c r="AF30" s="166">
        <f>SUM(Óvoda!X129)</f>
        <v>0</v>
      </c>
      <c r="AG30" s="166">
        <v>21</v>
      </c>
      <c r="AH30" s="176">
        <v>30</v>
      </c>
      <c r="AI30" s="166" t="e">
        <f>#N/A</f>
        <v>#N/A</v>
      </c>
      <c r="AJ30" s="166" t="e">
        <f>#N/A</f>
        <v>#N/A</v>
      </c>
      <c r="AK30" s="166" t="e">
        <f>#N/A</f>
        <v>#N/A</v>
      </c>
      <c r="AL30" s="176" t="e">
        <f>#N/A</f>
        <v>#N/A</v>
      </c>
      <c r="AM30" s="177" t="e">
        <f>SUM(V30,Z30,AD30,AI30)</f>
        <v>#REF!</v>
      </c>
      <c r="AN30" s="177" t="e">
        <f>SUM(W30,AA30,AE30,AJ30)</f>
        <v>#N/A</v>
      </c>
      <c r="AO30" s="172" t="e">
        <f>SUM(X30,AB30,AF30,AK30)</f>
        <v>#N/A</v>
      </c>
      <c r="AP30" s="172">
        <v>1</v>
      </c>
      <c r="AQ30" s="178">
        <v>65</v>
      </c>
      <c r="AR30" s="175">
        <v>13</v>
      </c>
      <c r="AS30" s="166" t="e">
        <f>#N/A</f>
        <v>#N/A</v>
      </c>
      <c r="AT30" s="166" t="e">
        <f>#N/A</f>
        <v>#N/A</v>
      </c>
      <c r="AU30" s="166" t="e">
        <f>#N/A</f>
        <v>#N/A</v>
      </c>
      <c r="AV30" s="166" t="e">
        <f>#N/A</f>
        <v>#N/A</v>
      </c>
      <c r="AW30" s="166">
        <f>SUM(Óvoda!AO129)</f>
        <v>0</v>
      </c>
      <c r="AX30" s="166">
        <f>SUM(Óvoda!AP129)</f>
        <v>0</v>
      </c>
      <c r="AY30" s="166">
        <f>SUM(Óvoda!AQ129)</f>
        <v>0</v>
      </c>
      <c r="AZ30" s="166">
        <v>21</v>
      </c>
      <c r="BA30" s="176">
        <v>30</v>
      </c>
      <c r="BB30" s="166" t="e">
        <f>#N/A</f>
        <v>#N/A</v>
      </c>
      <c r="BC30" s="166" t="e">
        <f>#N/A</f>
        <v>#N/A</v>
      </c>
      <c r="BD30" s="166" t="e">
        <f>#N/A</f>
        <v>#N/A</v>
      </c>
      <c r="BE30" s="176" t="e">
        <f>#N/A</f>
        <v>#N/A</v>
      </c>
      <c r="BF30" s="177" t="e">
        <f>SUM(AO30,AS30,AW30,BB30)</f>
        <v>#N/A</v>
      </c>
      <c r="BG30" s="177" t="e">
        <f>SUM(AP30,AT30,AX30,BC30)</f>
        <v>#N/A</v>
      </c>
      <c r="BH30" s="172" t="e">
        <f>SUM(AQ30,AU30,AY30,BD30)</f>
        <v>#N/A</v>
      </c>
      <c r="BI30" s="172">
        <v>1</v>
      </c>
      <c r="BJ30" s="178">
        <v>65</v>
      </c>
    </row>
  </sheetData>
  <sheetProtection selectLockedCells="1" selectUnlockedCells="1"/>
  <mergeCells count="27">
    <mergeCell ref="A30:B30"/>
    <mergeCell ref="P3:S3"/>
    <mergeCell ref="C4:E4"/>
    <mergeCell ref="G4:I4"/>
    <mergeCell ref="K4:M4"/>
    <mergeCell ref="P4:R4"/>
    <mergeCell ref="A27:B27"/>
    <mergeCell ref="A13:B13"/>
    <mergeCell ref="A19:B19"/>
    <mergeCell ref="A22:B22"/>
    <mergeCell ref="T4:V4"/>
    <mergeCell ref="G3:J3"/>
    <mergeCell ref="C3:F3"/>
    <mergeCell ref="A3:A5"/>
    <mergeCell ref="B3:B5"/>
    <mergeCell ref="Z3:AC3"/>
    <mergeCell ref="AI3:AL3"/>
    <mergeCell ref="Z4:AB4"/>
    <mergeCell ref="AD4:AF4"/>
    <mergeCell ref="AI4:AK4"/>
    <mergeCell ref="BF4:BH4"/>
    <mergeCell ref="AM4:AO4"/>
    <mergeCell ref="AS3:AV3"/>
    <mergeCell ref="BB3:BE3"/>
    <mergeCell ref="AS4:AU4"/>
    <mergeCell ref="AW4:AY4"/>
    <mergeCell ref="BB4:BD4"/>
  </mergeCells>
  <phoneticPr fontId="55" type="noConversion"/>
  <pageMargins left="0.70833333333333337" right="0.70833333333333337" top="0.74791666666666667" bottom="0.74791666666666667" header="0.31527777777777777" footer="0.51180555555555551"/>
  <pageSetup paperSize="8" firstPageNumber="0" orientation="landscape" horizontalDpi="300" verticalDpi="300" r:id="rId1"/>
  <headerFooter alignWithMargins="0">
    <oddHeader>&amp;C&amp;"Times New Roman,Normál"&amp;14Hegyeshalom Nagyközségi Önkormányzat
Kiadások kiemelt előirányzatonként és költségvetési szervenként 2021. év terv&amp;R&amp;"Times New Roman,Normál"&amp;12 4. melléklet Adatok: Ft-ban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L38"/>
  <sheetViews>
    <sheetView tabSelected="1" zoomScaleNormal="100" workbookViewId="0">
      <selection activeCell="B1" sqref="B1:K38"/>
    </sheetView>
  </sheetViews>
  <sheetFormatPr defaultColWidth="8.5703125" defaultRowHeight="12.75"/>
  <cols>
    <col min="1" max="1" width="7.7109375" customWidth="1"/>
    <col min="2" max="2" width="55.28515625" customWidth="1"/>
    <col min="3" max="5" width="0" hidden="1" customWidth="1"/>
    <col min="6" max="6" width="12.7109375" customWidth="1"/>
    <col min="7" max="7" width="10.5703125" customWidth="1"/>
    <col min="8" max="8" width="15.5703125" customWidth="1"/>
    <col min="9" max="9" width="0" hidden="1" customWidth="1"/>
    <col min="10" max="10" width="15.5703125" customWidth="1"/>
    <col min="11" max="11" width="17.42578125" style="537" customWidth="1"/>
  </cols>
  <sheetData>
    <row r="1" spans="1:12" ht="37.5">
      <c r="B1" s="810" t="s">
        <v>203</v>
      </c>
      <c r="C1" s="811" t="s">
        <v>1</v>
      </c>
      <c r="D1" s="811"/>
      <c r="E1" s="811"/>
      <c r="F1" s="811" t="s">
        <v>624</v>
      </c>
      <c r="G1" s="811"/>
      <c r="H1" s="811"/>
      <c r="I1" s="812" t="s">
        <v>204</v>
      </c>
      <c r="J1" s="771" t="s">
        <v>667</v>
      </c>
      <c r="K1" s="775" t="s">
        <v>701</v>
      </c>
    </row>
    <row r="2" spans="1:12" ht="20.100000000000001" customHeight="1">
      <c r="A2" s="179"/>
      <c r="B2" s="810"/>
      <c r="C2" s="180" t="s">
        <v>205</v>
      </c>
      <c r="D2" s="180" t="s">
        <v>206</v>
      </c>
      <c r="E2" s="180" t="s">
        <v>207</v>
      </c>
      <c r="F2" s="180" t="s">
        <v>205</v>
      </c>
      <c r="G2" s="180" t="s">
        <v>206</v>
      </c>
      <c r="H2" s="180" t="s">
        <v>207</v>
      </c>
      <c r="I2" s="812"/>
      <c r="J2" s="180" t="s">
        <v>207</v>
      </c>
      <c r="K2" s="776" t="s">
        <v>207</v>
      </c>
    </row>
    <row r="3" spans="1:12" ht="20.100000000000001" customHeight="1">
      <c r="A3" s="181"/>
      <c r="B3" s="182" t="s">
        <v>208</v>
      </c>
      <c r="C3" s="183"/>
      <c r="D3" s="184"/>
      <c r="E3" s="185"/>
      <c r="F3" s="186"/>
      <c r="G3" s="187"/>
      <c r="H3" s="185">
        <v>109169723</v>
      </c>
      <c r="I3" s="188">
        <f t="shared" ref="I3:I9" si="0">SUM(H3-E3)</f>
        <v>109169723</v>
      </c>
      <c r="J3" s="185">
        <v>109169723</v>
      </c>
      <c r="K3" s="185">
        <v>114030037</v>
      </c>
    </row>
    <row r="4" spans="1:12" ht="20.100000000000001" customHeight="1">
      <c r="A4" s="189"/>
      <c r="B4" s="190"/>
      <c r="C4" s="183"/>
      <c r="D4" s="184"/>
      <c r="E4" s="191"/>
      <c r="F4" s="183"/>
      <c r="G4" s="187"/>
      <c r="H4" s="191">
        <v>0</v>
      </c>
      <c r="I4" s="188">
        <f t="shared" si="0"/>
        <v>0</v>
      </c>
      <c r="J4" s="191">
        <v>0</v>
      </c>
      <c r="K4" s="191">
        <v>0</v>
      </c>
    </row>
    <row r="5" spans="1:12" ht="20.100000000000001" customHeight="1">
      <c r="A5" s="192"/>
      <c r="B5" s="193" t="s">
        <v>209</v>
      </c>
      <c r="C5" s="194"/>
      <c r="D5" s="195"/>
      <c r="E5" s="196"/>
      <c r="F5" s="197"/>
      <c r="G5" s="195"/>
      <c r="H5" s="196">
        <v>12877200</v>
      </c>
      <c r="I5" s="188">
        <f t="shared" si="0"/>
        <v>12877200</v>
      </c>
      <c r="J5" s="196">
        <v>12877200</v>
      </c>
      <c r="K5" s="196">
        <v>13114080</v>
      </c>
    </row>
    <row r="6" spans="1:12" ht="20.100000000000001" customHeight="1">
      <c r="A6" s="192"/>
      <c r="B6" s="193" t="s">
        <v>210</v>
      </c>
      <c r="C6" s="194"/>
      <c r="D6" s="195"/>
      <c r="E6" s="196"/>
      <c r="F6" s="197"/>
      <c r="G6" s="195"/>
      <c r="H6" s="196">
        <v>9184000</v>
      </c>
      <c r="I6" s="188">
        <f t="shared" si="0"/>
        <v>9184000</v>
      </c>
      <c r="J6" s="196">
        <v>9184000</v>
      </c>
      <c r="K6" s="196">
        <v>9728000</v>
      </c>
    </row>
    <row r="7" spans="1:12" ht="20.100000000000001" customHeight="1">
      <c r="A7" s="192"/>
      <c r="B7" s="193" t="s">
        <v>211</v>
      </c>
      <c r="C7" s="194"/>
      <c r="D7" s="195"/>
      <c r="E7" s="196"/>
      <c r="F7" s="197"/>
      <c r="G7" s="195"/>
      <c r="H7" s="196">
        <v>858567</v>
      </c>
      <c r="I7" s="188">
        <f t="shared" si="0"/>
        <v>858567</v>
      </c>
      <c r="J7" s="196">
        <v>858567</v>
      </c>
      <c r="K7" s="196">
        <v>858567</v>
      </c>
    </row>
    <row r="8" spans="1:12" ht="20.100000000000001" customHeight="1">
      <c r="A8" s="192"/>
      <c r="B8" s="193" t="s">
        <v>212</v>
      </c>
      <c r="C8" s="194"/>
      <c r="D8" s="195"/>
      <c r="E8" s="196"/>
      <c r="F8" s="197"/>
      <c r="G8" s="195"/>
      <c r="H8" s="196">
        <v>3670590</v>
      </c>
      <c r="I8" s="188">
        <f t="shared" si="0"/>
        <v>3670590</v>
      </c>
      <c r="J8" s="196">
        <v>3670590</v>
      </c>
      <c r="K8" s="196">
        <v>4570515</v>
      </c>
    </row>
    <row r="9" spans="1:12" ht="20.100000000000001" customHeight="1">
      <c r="A9" s="198"/>
      <c r="B9" s="182" t="s">
        <v>213</v>
      </c>
      <c r="C9" s="194"/>
      <c r="D9" s="195"/>
      <c r="E9" s="185">
        <f>SUM(E5:E8)</f>
        <v>0</v>
      </c>
      <c r="F9" s="197"/>
      <c r="G9" s="195"/>
      <c r="H9" s="185">
        <f>SUM(H5:H8)</f>
        <v>26590357</v>
      </c>
      <c r="I9" s="188">
        <f t="shared" si="0"/>
        <v>26590357</v>
      </c>
      <c r="J9" s="185">
        <f t="shared" ref="J9" si="1">SUM(J5:J8)</f>
        <v>26590357</v>
      </c>
      <c r="K9" s="185">
        <f>SUM(K5:K8)</f>
        <v>28271162</v>
      </c>
      <c r="L9" s="199"/>
    </row>
    <row r="10" spans="1:12" ht="20.100000000000001" customHeight="1">
      <c r="A10" s="198"/>
      <c r="B10" s="193" t="s">
        <v>214</v>
      </c>
      <c r="C10" s="194"/>
      <c r="D10" s="195"/>
      <c r="E10" s="185"/>
      <c r="F10" s="197"/>
      <c r="G10" s="195"/>
      <c r="H10" s="196">
        <v>10000800</v>
      </c>
      <c r="I10" s="188"/>
      <c r="J10" s="196">
        <v>10000800</v>
      </c>
      <c r="K10" s="196">
        <v>10648800</v>
      </c>
      <c r="L10" s="199"/>
    </row>
    <row r="11" spans="1:12" ht="20.100000000000001" customHeight="1">
      <c r="A11" s="198"/>
      <c r="B11" s="193" t="s">
        <v>215</v>
      </c>
      <c r="C11" s="194"/>
      <c r="D11" s="195"/>
      <c r="E11" s="185"/>
      <c r="F11" s="197"/>
      <c r="G11" s="195"/>
      <c r="H11" s="196">
        <v>907800</v>
      </c>
      <c r="I11" s="188"/>
      <c r="J11" s="196">
        <v>907800</v>
      </c>
      <c r="K11" s="196">
        <v>958800</v>
      </c>
      <c r="L11" s="199"/>
    </row>
    <row r="12" spans="1:12" ht="20.100000000000001" customHeight="1">
      <c r="A12" s="192"/>
      <c r="B12" s="190"/>
      <c r="C12" s="194"/>
      <c r="D12" s="195"/>
      <c r="E12" s="191"/>
      <c r="F12" s="197"/>
      <c r="G12" s="195"/>
      <c r="H12" s="191"/>
      <c r="I12" s="188">
        <f>SUM(H12-E12)</f>
        <v>0</v>
      </c>
      <c r="J12" s="191"/>
      <c r="K12" s="191"/>
    </row>
    <row r="13" spans="1:12" ht="20.100000000000001" customHeight="1">
      <c r="A13" s="192"/>
      <c r="B13" s="193" t="s">
        <v>216</v>
      </c>
      <c r="C13" s="194"/>
      <c r="D13" s="195"/>
      <c r="E13" s="196"/>
      <c r="F13" s="197"/>
      <c r="G13" s="195"/>
      <c r="H13" s="196"/>
      <c r="I13" s="188">
        <f>SUM(H13-E13)</f>
        <v>0</v>
      </c>
      <c r="J13" s="196"/>
      <c r="K13" s="196"/>
    </row>
    <row r="14" spans="1:12" ht="20.100000000000001" customHeight="1">
      <c r="A14" s="192"/>
      <c r="B14" s="193" t="s">
        <v>217</v>
      </c>
      <c r="C14" s="194"/>
      <c r="D14" s="195"/>
      <c r="E14" s="196"/>
      <c r="F14" s="197"/>
      <c r="G14" s="195"/>
      <c r="H14" s="191"/>
      <c r="I14" s="188">
        <f>SUM(H14-E14)</f>
        <v>0</v>
      </c>
      <c r="J14" s="191"/>
      <c r="K14" s="191"/>
    </row>
    <row r="15" spans="1:12" ht="20.100000000000001" customHeight="1">
      <c r="A15" s="200" t="s">
        <v>218</v>
      </c>
      <c r="B15" s="201" t="s">
        <v>219</v>
      </c>
      <c r="C15" s="202"/>
      <c r="D15" s="203"/>
      <c r="E15" s="204">
        <f>SUM(E9:E14)</f>
        <v>0</v>
      </c>
      <c r="F15" s="205">
        <f>SUM(F5:F14)</f>
        <v>0</v>
      </c>
      <c r="G15" s="203"/>
      <c r="H15" s="204">
        <f>H3+H9+H10+H11+H13</f>
        <v>146668680</v>
      </c>
      <c r="I15" s="204">
        <f>SUM(I9:I14)</f>
        <v>26590357</v>
      </c>
      <c r="J15" s="204">
        <f t="shared" ref="J15" si="2">J3+J9+J10+J11+J13</f>
        <v>146668680</v>
      </c>
      <c r="K15" s="185">
        <f>K3+K9+K10+K11+K13</f>
        <v>153908799</v>
      </c>
    </row>
    <row r="16" spans="1:12" ht="20.100000000000001" customHeight="1">
      <c r="A16" s="206"/>
      <c r="B16" s="182" t="s">
        <v>220</v>
      </c>
      <c r="C16" s="207"/>
      <c r="D16" s="208"/>
      <c r="E16" s="209"/>
      <c r="F16" s="197"/>
      <c r="G16" s="208"/>
      <c r="H16" s="209"/>
      <c r="I16" s="188">
        <f>SUM(H16-E16)</f>
        <v>0</v>
      </c>
      <c r="J16" s="209"/>
      <c r="K16" s="777"/>
    </row>
    <row r="17" spans="1:11" ht="20.100000000000001" customHeight="1">
      <c r="A17" s="206"/>
      <c r="B17" s="182" t="s">
        <v>613</v>
      </c>
      <c r="C17" s="210"/>
      <c r="D17" s="211"/>
      <c r="E17" s="212"/>
      <c r="F17" s="197"/>
      <c r="G17" s="213"/>
      <c r="H17" s="212">
        <v>51045750</v>
      </c>
      <c r="I17" s="188">
        <f>SUM(H17-E17)</f>
        <v>51045750</v>
      </c>
      <c r="J17" s="212">
        <v>51045750</v>
      </c>
      <c r="K17" s="212">
        <v>53476500</v>
      </c>
    </row>
    <row r="18" spans="1:11" ht="20.100000000000001" customHeight="1">
      <c r="A18" s="206"/>
      <c r="B18" s="193" t="s">
        <v>221</v>
      </c>
      <c r="C18" s="194"/>
      <c r="D18" s="195"/>
      <c r="E18" s="196"/>
      <c r="F18" s="197"/>
      <c r="G18" s="214"/>
      <c r="H18" s="196">
        <v>20433000</v>
      </c>
      <c r="I18" s="188">
        <f>SUM(H18-E18)</f>
        <v>20433000</v>
      </c>
      <c r="J18" s="196">
        <v>20433000</v>
      </c>
      <c r="K18" s="196">
        <v>23373000</v>
      </c>
    </row>
    <row r="19" spans="1:11" ht="20.100000000000001" customHeight="1">
      <c r="A19" s="206"/>
      <c r="B19" s="182" t="s">
        <v>222</v>
      </c>
      <c r="C19" s="194"/>
      <c r="D19" s="195"/>
      <c r="E19" s="196"/>
      <c r="F19" s="197"/>
      <c r="G19" s="215"/>
      <c r="H19" s="196">
        <v>11327620</v>
      </c>
      <c r="I19" s="188">
        <f>SUM(H19-E19)</f>
        <v>11327620</v>
      </c>
      <c r="J19" s="196">
        <v>11327620</v>
      </c>
      <c r="K19" s="196">
        <v>13200000</v>
      </c>
    </row>
    <row r="20" spans="1:11" ht="20.100000000000001" customHeight="1">
      <c r="A20" s="206"/>
      <c r="B20" s="182" t="s">
        <v>554</v>
      </c>
      <c r="C20" s="194"/>
      <c r="D20" s="195"/>
      <c r="E20" s="196"/>
      <c r="F20" s="197"/>
      <c r="G20" s="215"/>
      <c r="H20" s="216"/>
      <c r="I20" s="188"/>
      <c r="J20" s="216"/>
      <c r="K20" s="216"/>
    </row>
    <row r="21" spans="1:11" ht="20.100000000000001" customHeight="1">
      <c r="A21" s="206"/>
      <c r="B21" s="182" t="s">
        <v>614</v>
      </c>
      <c r="C21" s="194"/>
      <c r="D21" s="217"/>
      <c r="E21" s="218"/>
      <c r="F21" s="197"/>
      <c r="G21" s="219"/>
      <c r="H21" s="218"/>
      <c r="I21" s="188">
        <f>SUM(H21-E21)</f>
        <v>0</v>
      </c>
      <c r="J21" s="218"/>
      <c r="K21" s="218"/>
    </row>
    <row r="22" spans="1:11" ht="20.100000000000001" customHeight="1">
      <c r="A22" s="206"/>
      <c r="B22" s="220" t="s">
        <v>223</v>
      </c>
      <c r="C22" s="221"/>
      <c r="D22" s="195"/>
      <c r="E22" s="196"/>
      <c r="F22" s="197"/>
      <c r="G22" s="214"/>
      <c r="H22" s="196"/>
      <c r="I22" s="188">
        <f>SUM(H22-E22)</f>
        <v>0</v>
      </c>
      <c r="J22" s="196"/>
      <c r="K22" s="196"/>
    </row>
    <row r="23" spans="1:11" ht="20.100000000000001" customHeight="1">
      <c r="A23" s="206"/>
      <c r="B23" s="220" t="s">
        <v>224</v>
      </c>
      <c r="C23" s="221"/>
      <c r="D23" s="195"/>
      <c r="E23" s="196"/>
      <c r="F23" s="197"/>
      <c r="G23" s="214"/>
      <c r="H23" s="196"/>
      <c r="I23" s="188">
        <f>SUM(H23-E23)</f>
        <v>0</v>
      </c>
      <c r="J23" s="196"/>
      <c r="K23" s="196"/>
    </row>
    <row r="24" spans="1:11" ht="20.100000000000001" customHeight="1">
      <c r="A24" s="206"/>
      <c r="B24" s="182" t="s">
        <v>612</v>
      </c>
      <c r="C24" s="194"/>
      <c r="D24" s="217"/>
      <c r="E24" s="218"/>
      <c r="F24" s="197"/>
      <c r="G24" s="222">
        <v>1</v>
      </c>
      <c r="H24" s="218">
        <v>811600</v>
      </c>
      <c r="I24" s="188">
        <f>SUM(H24-E24)</f>
        <v>811600</v>
      </c>
      <c r="J24" s="218">
        <v>811600</v>
      </c>
      <c r="K24" s="218">
        <v>811600</v>
      </c>
    </row>
    <row r="25" spans="1:11" ht="20.100000000000001" customHeight="1">
      <c r="A25" s="206"/>
      <c r="B25" s="182" t="s">
        <v>555</v>
      </c>
      <c r="C25" s="194"/>
      <c r="D25" s="217"/>
      <c r="E25" s="223"/>
      <c r="F25" s="197"/>
      <c r="G25" s="222">
        <v>4</v>
      </c>
      <c r="H25" s="218">
        <v>1728000</v>
      </c>
      <c r="I25" s="188">
        <f>SUM(H25-E25)</f>
        <v>1728000</v>
      </c>
      <c r="J25" s="218">
        <v>1728000</v>
      </c>
      <c r="K25" s="218">
        <v>1296000</v>
      </c>
    </row>
    <row r="26" spans="1:11" ht="20.100000000000001" customHeight="1">
      <c r="A26" s="200" t="s">
        <v>225</v>
      </c>
      <c r="B26" s="201" t="s">
        <v>226</v>
      </c>
      <c r="C26" s="202"/>
      <c r="D26" s="224"/>
      <c r="E26" s="223">
        <f>SUM(E17:E24)</f>
        <v>0</v>
      </c>
      <c r="F26" s="225">
        <f>SUM(F17,F24)</f>
        <v>0</v>
      </c>
      <c r="G26" s="224"/>
      <c r="H26" s="223">
        <f>SUM(H17:H25)</f>
        <v>85345970</v>
      </c>
      <c r="I26" s="223">
        <f>SUM(I17:I24)</f>
        <v>83617970</v>
      </c>
      <c r="J26" s="223">
        <f t="shared" ref="J26" si="3">SUM(J17:J25)</f>
        <v>85345970</v>
      </c>
      <c r="K26" s="223">
        <f>SUM(K17:K25)</f>
        <v>92157100</v>
      </c>
    </row>
    <row r="27" spans="1:11" ht="20.100000000000001" customHeight="1">
      <c r="B27" s="226" t="s">
        <v>577</v>
      </c>
      <c r="C27" s="194"/>
      <c r="D27" s="195"/>
      <c r="E27" s="196"/>
      <c r="F27" s="197"/>
      <c r="G27" s="195">
        <v>5.75</v>
      </c>
      <c r="H27" s="196">
        <v>13662000</v>
      </c>
      <c r="I27" s="188">
        <f>SUM(H27-E27)</f>
        <v>13662000</v>
      </c>
      <c r="J27" s="196">
        <v>13662000</v>
      </c>
      <c r="K27" s="196">
        <v>12503040</v>
      </c>
    </row>
    <row r="28" spans="1:11" ht="20.100000000000001" customHeight="1">
      <c r="B28" s="226" t="s">
        <v>578</v>
      </c>
      <c r="C28" s="194"/>
      <c r="D28" s="195"/>
      <c r="E28" s="185"/>
      <c r="F28" s="197"/>
      <c r="G28" s="195"/>
      <c r="H28" s="185">
        <v>7982206</v>
      </c>
      <c r="I28" s="188">
        <f>SUM(H28-E28)</f>
        <v>7982206</v>
      </c>
      <c r="J28" s="185">
        <v>7982206</v>
      </c>
      <c r="K28" s="185">
        <v>7615038</v>
      </c>
    </row>
    <row r="29" spans="1:11" ht="20.100000000000001" customHeight="1">
      <c r="A29" s="227" t="s">
        <v>227</v>
      </c>
      <c r="B29" s="65" t="s">
        <v>228</v>
      </c>
      <c r="C29" s="228"/>
      <c r="D29" s="228"/>
      <c r="E29" s="228">
        <f>SUM(E27:E28)</f>
        <v>0</v>
      </c>
      <c r="F29" s="229"/>
      <c r="G29" s="228"/>
      <c r="H29" s="228">
        <f>SUM(H27:H28)</f>
        <v>21644206</v>
      </c>
      <c r="I29" s="228">
        <f>SUM(I27:I28)</f>
        <v>21644206</v>
      </c>
      <c r="J29" s="228">
        <f t="shared" ref="J29" si="4">SUM(J27:J28)</f>
        <v>21644206</v>
      </c>
      <c r="K29" s="778">
        <f>K27+K28</f>
        <v>20118078</v>
      </c>
    </row>
    <row r="30" spans="1:11" ht="20.100000000000001" customHeight="1">
      <c r="B30" s="230" t="s">
        <v>229</v>
      </c>
      <c r="C30" s="231"/>
      <c r="D30" s="231"/>
      <c r="E30" s="133"/>
      <c r="F30" s="197"/>
      <c r="G30" s="231"/>
      <c r="H30" s="232">
        <v>0</v>
      </c>
      <c r="I30" s="188">
        <f>SUM(H30-E30)</f>
        <v>0</v>
      </c>
      <c r="J30" s="232">
        <v>0</v>
      </c>
      <c r="K30" s="779">
        <v>0</v>
      </c>
    </row>
    <row r="31" spans="1:11" ht="20.100000000000001" customHeight="1">
      <c r="B31" s="233" t="s">
        <v>556</v>
      </c>
      <c r="C31" s="231"/>
      <c r="D31" s="231"/>
      <c r="E31" s="134"/>
      <c r="F31" s="197"/>
      <c r="G31" s="231"/>
      <c r="H31" s="234">
        <v>0</v>
      </c>
      <c r="I31" s="188">
        <f>SUM(H31-E31)</f>
        <v>0</v>
      </c>
      <c r="J31" s="234">
        <v>0</v>
      </c>
      <c r="K31" s="780">
        <v>0</v>
      </c>
    </row>
    <row r="32" spans="1:11" ht="20.100000000000001" customHeight="1">
      <c r="B32" s="233" t="s">
        <v>230</v>
      </c>
      <c r="C32" s="231"/>
      <c r="D32" s="231"/>
      <c r="E32" s="134"/>
      <c r="F32" s="197"/>
      <c r="G32" s="231"/>
      <c r="H32" s="235">
        <v>16652000</v>
      </c>
      <c r="I32" s="188"/>
      <c r="J32" s="235">
        <v>16652000</v>
      </c>
      <c r="K32" s="781">
        <v>15288000</v>
      </c>
    </row>
    <row r="33" spans="1:11" ht="20.100000000000001" customHeight="1">
      <c r="A33" s="236" t="s">
        <v>231</v>
      </c>
      <c r="B33" s="201" t="s">
        <v>232</v>
      </c>
      <c r="C33" s="202"/>
      <c r="D33" s="203"/>
      <c r="E33" s="237">
        <f>SUM(E30:E31)</f>
        <v>0</v>
      </c>
      <c r="F33" s="238"/>
      <c r="G33" s="239"/>
      <c r="H33" s="240">
        <f>SUM(H30:H32)</f>
        <v>16652000</v>
      </c>
      <c r="I33" s="237">
        <f>SUM(I30:I31)</f>
        <v>0</v>
      </c>
      <c r="J33" s="240">
        <f t="shared" ref="J33" si="5">SUM(J30:J32)</f>
        <v>16652000</v>
      </c>
      <c r="K33" s="782"/>
    </row>
    <row r="34" spans="1:11" ht="20.100000000000001" customHeight="1">
      <c r="B34" s="230" t="s">
        <v>233</v>
      </c>
      <c r="C34" s="231"/>
      <c r="D34" s="231"/>
      <c r="E34" s="133"/>
      <c r="F34" s="30"/>
      <c r="G34" s="231"/>
      <c r="H34" s="241">
        <v>8037680</v>
      </c>
      <c r="I34" s="188">
        <f>SUM(H34-E34)</f>
        <v>8037680</v>
      </c>
      <c r="J34" s="241">
        <v>8037680</v>
      </c>
      <c r="K34" s="783">
        <v>8728072</v>
      </c>
    </row>
    <row r="35" spans="1:11" ht="20.100000000000001" customHeight="1">
      <c r="B35" s="242" t="s">
        <v>685</v>
      </c>
      <c r="C35" s="243"/>
      <c r="D35" s="231"/>
      <c r="E35" s="133"/>
      <c r="F35" s="30"/>
      <c r="G35" s="231"/>
      <c r="H35" s="232">
        <v>0</v>
      </c>
      <c r="I35" s="188">
        <f>SUM(H35-E35)</f>
        <v>0</v>
      </c>
      <c r="J35" s="232">
        <v>18049118</v>
      </c>
      <c r="K35" s="779"/>
    </row>
    <row r="36" spans="1:11" ht="20.100000000000001" customHeight="1">
      <c r="A36" s="244"/>
      <c r="B36" s="65" t="s">
        <v>686</v>
      </c>
      <c r="C36" s="245"/>
      <c r="D36" s="246"/>
      <c r="E36" s="134">
        <f>SUM(E34:E35)</f>
        <v>0</v>
      </c>
      <c r="F36" s="134"/>
      <c r="G36" s="246"/>
      <c r="H36" s="247"/>
      <c r="I36" s="134">
        <f>SUM(I34:I35)</f>
        <v>8037680</v>
      </c>
      <c r="J36" s="209">
        <v>1990400</v>
      </c>
      <c r="K36" s="777"/>
    </row>
    <row r="37" spans="1:11" ht="20.100000000000001" customHeight="1">
      <c r="A37" s="244"/>
      <c r="B37" s="65"/>
      <c r="C37" s="245"/>
      <c r="D37" s="64"/>
      <c r="E37" s="134"/>
      <c r="F37" s="134"/>
      <c r="G37" s="64"/>
      <c r="H37" s="134"/>
      <c r="I37" s="248">
        <f>SUM(H37-E37)</f>
        <v>0</v>
      </c>
      <c r="J37" s="134"/>
      <c r="K37" s="784"/>
    </row>
    <row r="38" spans="1:11" ht="20.100000000000001" customHeight="1">
      <c r="B38" s="249" t="s">
        <v>235</v>
      </c>
      <c r="C38" s="250"/>
      <c r="D38" s="250"/>
      <c r="E38" s="251">
        <f>SUM(E15,E26,E29,E33,E36,E37)</f>
        <v>0</v>
      </c>
      <c r="F38" s="252"/>
      <c r="G38" s="250"/>
      <c r="H38" s="253">
        <f>H15+H26+H29+H33+H34+H35</f>
        <v>278348536</v>
      </c>
      <c r="I38" s="251">
        <f>SUM(I15,I26,I29,I33,I36,I37)</f>
        <v>139890213</v>
      </c>
      <c r="J38" s="253">
        <f>J15+J26+J29+J33+J34+J35+J36</f>
        <v>298388054</v>
      </c>
      <c r="K38" s="785">
        <f>K15+K26+K29+K32+K34+K35+K36</f>
        <v>290200049</v>
      </c>
    </row>
  </sheetData>
  <sheetProtection selectLockedCells="1" selectUnlockedCells="1"/>
  <mergeCells count="4">
    <mergeCell ref="B1:B2"/>
    <mergeCell ref="C1:E1"/>
    <mergeCell ref="F1:H1"/>
    <mergeCell ref="I1:I2"/>
  </mergeCells>
  <phoneticPr fontId="55" type="noConversion"/>
  <pageMargins left="0.70833333333333337" right="0.70833333333333337" top="0.69236111111111109" bottom="0.74791666666666667" header="0.31527777777777777" footer="0.51180555555555551"/>
  <pageSetup paperSize="9" scale="87" firstPageNumber="0" orientation="portrait" horizontalDpi="300" verticalDpi="300" r:id="rId1"/>
  <headerFooter alignWithMargins="0">
    <oddHeader>&amp;L&amp;"Times New Roman,Normál"&amp;14Hegyeshalom Nagyközségi
Önkormányzat&amp;C&amp;"Times New Roman,Normál"&amp;14Állami támogatások 2021.év
&amp;R&amp;"Times New Roman,Normál"&amp;12 5. melléklet Adatok: Ft-ban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H77"/>
  <sheetViews>
    <sheetView zoomScaleNormal="100" workbookViewId="0">
      <selection activeCell="H7" sqref="H7"/>
    </sheetView>
  </sheetViews>
  <sheetFormatPr defaultColWidth="8.5703125" defaultRowHeight="20.25"/>
  <cols>
    <col min="1" max="1" width="8.85546875" style="254" customWidth="1"/>
    <col min="2" max="2" width="74.5703125" style="254" customWidth="1"/>
    <col min="3" max="5" width="0" hidden="1" customWidth="1"/>
    <col min="6" max="7" width="29.140625" style="254" customWidth="1"/>
    <col min="8" max="8" width="10" customWidth="1"/>
  </cols>
  <sheetData>
    <row r="1" spans="1:7" ht="15" customHeight="1">
      <c r="A1" s="814" t="s">
        <v>125</v>
      </c>
      <c r="B1" s="815" t="s">
        <v>236</v>
      </c>
      <c r="C1" s="816" t="s">
        <v>1</v>
      </c>
      <c r="D1" s="816"/>
      <c r="E1" s="816"/>
      <c r="F1" s="813" t="s">
        <v>625</v>
      </c>
      <c r="G1" s="813" t="s">
        <v>693</v>
      </c>
    </row>
    <row r="2" spans="1:7" ht="13.5" customHeight="1">
      <c r="A2" s="814"/>
      <c r="B2" s="815"/>
      <c r="C2" s="816"/>
      <c r="D2" s="816"/>
      <c r="E2" s="816"/>
      <c r="F2" s="813"/>
      <c r="G2" s="813"/>
    </row>
    <row r="3" spans="1:7" ht="12.75" customHeight="1">
      <c r="A3" s="814"/>
      <c r="B3" s="815"/>
      <c r="C3" s="817" t="s">
        <v>101</v>
      </c>
      <c r="D3" s="817"/>
      <c r="E3" s="818" t="s">
        <v>6</v>
      </c>
      <c r="F3" s="813"/>
      <c r="G3" s="813"/>
    </row>
    <row r="4" spans="1:7" ht="37.5">
      <c r="A4" s="814"/>
      <c r="B4" s="815"/>
      <c r="C4" s="255" t="s">
        <v>238</v>
      </c>
      <c r="D4" s="255" t="s">
        <v>239</v>
      </c>
      <c r="E4" s="818"/>
      <c r="F4" s="813"/>
      <c r="G4" s="813"/>
    </row>
    <row r="5" spans="1:7" ht="24.95" customHeight="1">
      <c r="A5" s="256"/>
      <c r="B5" s="680" t="s">
        <v>241</v>
      </c>
      <c r="C5" s="31"/>
      <c r="D5" s="30"/>
      <c r="E5" s="258"/>
      <c r="F5" s="598"/>
      <c r="G5" s="598"/>
    </row>
    <row r="6" spans="1:7" ht="24.95" customHeight="1">
      <c r="A6" s="256"/>
      <c r="B6" s="282"/>
      <c r="C6" s="31"/>
      <c r="D6" s="30"/>
      <c r="E6" s="258"/>
      <c r="F6" s="598"/>
      <c r="G6" s="598"/>
    </row>
    <row r="7" spans="1:7" ht="24.95" customHeight="1">
      <c r="A7" s="260"/>
      <c r="B7" s="674" t="s">
        <v>700</v>
      </c>
      <c r="C7" s="133">
        <f>SUM(C5:C6)</f>
        <v>0</v>
      </c>
      <c r="D7" s="134">
        <f>SUM(D5:D6)</f>
        <v>0</v>
      </c>
      <c r="E7" s="133">
        <f>SUM(E5:E6)</f>
        <v>0</v>
      </c>
      <c r="F7" s="598">
        <v>100000000</v>
      </c>
      <c r="G7" s="598">
        <v>340640625</v>
      </c>
    </row>
    <row r="8" spans="1:7" ht="24.95" customHeight="1">
      <c r="A8" s="256"/>
      <c r="B8" s="261" t="s">
        <v>634</v>
      </c>
      <c r="C8" s="31"/>
      <c r="D8" s="30"/>
      <c r="E8" s="262"/>
      <c r="F8" s="598">
        <v>80000000</v>
      </c>
      <c r="G8" s="598">
        <v>79912800</v>
      </c>
    </row>
    <row r="9" spans="1:7" ht="24.95" hidden="1" customHeight="1">
      <c r="A9" s="256"/>
      <c r="B9" s="263"/>
      <c r="C9" s="31"/>
      <c r="D9" s="30"/>
      <c r="E9" s="262"/>
      <c r="F9" s="598"/>
      <c r="G9" s="598"/>
    </row>
    <row r="10" spans="1:7" ht="24.95" hidden="1" customHeight="1">
      <c r="A10" s="256"/>
      <c r="B10" s="263"/>
      <c r="C10" s="31"/>
      <c r="D10" s="30"/>
      <c r="E10" s="262"/>
      <c r="F10" s="598"/>
      <c r="G10" s="598"/>
    </row>
    <row r="11" spans="1:7" ht="24.95" hidden="1" customHeight="1">
      <c r="A11" s="256"/>
      <c r="B11" s="264"/>
      <c r="C11" s="31"/>
      <c r="D11" s="30"/>
      <c r="E11" s="262"/>
      <c r="F11" s="598"/>
      <c r="G11" s="598"/>
    </row>
    <row r="12" spans="1:7" ht="24.95" hidden="1" customHeight="1">
      <c r="A12" s="256"/>
      <c r="B12" s="257"/>
      <c r="C12" s="31"/>
      <c r="D12" s="30"/>
      <c r="E12" s="258"/>
      <c r="F12" s="598"/>
      <c r="G12" s="598"/>
    </row>
    <row r="13" spans="1:7" ht="24.95" hidden="1" customHeight="1">
      <c r="A13" s="256"/>
      <c r="B13" s="257"/>
      <c r="C13" s="31"/>
      <c r="D13" s="30"/>
      <c r="E13" s="258"/>
      <c r="F13" s="598"/>
      <c r="G13" s="598"/>
    </row>
    <row r="14" spans="1:7" ht="24.95" hidden="1" customHeight="1">
      <c r="A14" s="256"/>
      <c r="B14" s="264"/>
      <c r="C14" s="31"/>
      <c r="D14" s="30"/>
      <c r="E14" s="262"/>
      <c r="F14" s="598"/>
      <c r="G14" s="598"/>
    </row>
    <row r="15" spans="1:7" ht="24.95" hidden="1" customHeight="1">
      <c r="A15" s="256"/>
      <c r="B15" s="264"/>
      <c r="C15" s="31"/>
      <c r="D15" s="30"/>
      <c r="E15" s="262"/>
      <c r="F15" s="598"/>
      <c r="G15" s="598"/>
    </row>
    <row r="16" spans="1:7" ht="24.95" hidden="1" customHeight="1">
      <c r="A16" s="260"/>
      <c r="B16" s="264"/>
      <c r="C16" s="31"/>
      <c r="D16" s="30"/>
      <c r="E16" s="258"/>
      <c r="F16" s="598"/>
      <c r="G16" s="598"/>
    </row>
    <row r="17" spans="1:7" ht="24.95" hidden="1" customHeight="1">
      <c r="A17" s="256"/>
      <c r="B17" s="257"/>
      <c r="C17" s="31"/>
      <c r="D17" s="30"/>
      <c r="E17" s="262"/>
      <c r="F17" s="598"/>
      <c r="G17" s="598"/>
    </row>
    <row r="18" spans="1:7" ht="24.95" hidden="1" customHeight="1">
      <c r="A18" s="256"/>
      <c r="B18" s="265"/>
      <c r="C18" s="31"/>
      <c r="D18" s="30"/>
      <c r="E18" s="258"/>
      <c r="F18" s="598"/>
      <c r="G18" s="598"/>
    </row>
    <row r="19" spans="1:7" ht="24.95" hidden="1" customHeight="1">
      <c r="A19" s="256"/>
      <c r="B19" s="265"/>
      <c r="C19" s="31"/>
      <c r="D19" s="30"/>
      <c r="E19" s="258"/>
      <c r="F19" s="598"/>
      <c r="G19" s="598"/>
    </row>
    <row r="20" spans="1:7" ht="24.95" customHeight="1">
      <c r="A20" s="256"/>
      <c r="B20" s="265" t="s">
        <v>694</v>
      </c>
      <c r="C20" s="31"/>
      <c r="D20" s="30"/>
      <c r="E20" s="258"/>
      <c r="F20" s="598"/>
      <c r="G20" s="598">
        <v>1465250</v>
      </c>
    </row>
    <row r="21" spans="1:7" ht="24.95" customHeight="1">
      <c r="A21" s="260"/>
      <c r="B21" s="257" t="s">
        <v>635</v>
      </c>
      <c r="C21" s="31"/>
      <c r="D21" s="30"/>
      <c r="E21" s="258"/>
      <c r="F21" s="598">
        <v>250000000</v>
      </c>
      <c r="G21" s="598">
        <v>1540000</v>
      </c>
    </row>
    <row r="22" spans="1:7" ht="24.95" customHeight="1">
      <c r="A22" s="256"/>
      <c r="B22" s="257" t="s">
        <v>636</v>
      </c>
      <c r="C22" s="31"/>
      <c r="D22" s="30"/>
      <c r="E22" s="258"/>
      <c r="F22" s="598">
        <v>4500000</v>
      </c>
      <c r="G22" s="598"/>
    </row>
    <row r="23" spans="1:7" ht="24.95" customHeight="1">
      <c r="A23" s="260"/>
      <c r="B23" s="266" t="s">
        <v>637</v>
      </c>
      <c r="C23" s="133">
        <f>SUM(C8:C22)</f>
        <v>0</v>
      </c>
      <c r="D23" s="134">
        <f>SUM(D8:D22)</f>
        <v>0</v>
      </c>
      <c r="E23" s="133">
        <f>SUM(E8:E22)</f>
        <v>0</v>
      </c>
      <c r="F23" s="598">
        <v>1052000</v>
      </c>
      <c r="G23" s="598"/>
    </row>
    <row r="24" spans="1:7" ht="24.95" customHeight="1">
      <c r="A24" s="256"/>
      <c r="B24" s="267" t="s">
        <v>638</v>
      </c>
      <c r="C24" s="31"/>
      <c r="D24" s="30"/>
      <c r="E24" s="262"/>
      <c r="F24" s="598">
        <v>10070309</v>
      </c>
      <c r="G24" s="598">
        <v>245000</v>
      </c>
    </row>
    <row r="25" spans="1:7" ht="24.95" customHeight="1">
      <c r="A25" s="260"/>
      <c r="B25" s="257" t="s">
        <v>639</v>
      </c>
      <c r="C25" s="31"/>
      <c r="D25" s="30"/>
      <c r="E25" s="258"/>
      <c r="F25" s="598">
        <v>1500000</v>
      </c>
      <c r="G25" s="598"/>
    </row>
    <row r="26" spans="1:7" ht="24.95" customHeight="1">
      <c r="A26" s="260"/>
      <c r="B26" s="267" t="s">
        <v>695</v>
      </c>
      <c r="C26" s="268"/>
      <c r="D26" s="269"/>
      <c r="E26" s="270"/>
      <c r="F26" s="759"/>
      <c r="G26" s="759">
        <v>210079</v>
      </c>
    </row>
    <row r="27" spans="1:7" ht="24.95" customHeight="1">
      <c r="A27" s="260"/>
      <c r="B27" s="755" t="s">
        <v>696</v>
      </c>
      <c r="C27" s="271"/>
      <c r="D27" s="272"/>
      <c r="E27" s="271"/>
      <c r="F27" s="598"/>
      <c r="G27" s="598">
        <v>221000</v>
      </c>
    </row>
    <row r="28" spans="1:7" ht="24.95" customHeight="1">
      <c r="A28" s="260"/>
      <c r="B28" s="266" t="s">
        <v>699</v>
      </c>
      <c r="C28" s="133">
        <f>SUM(C24:C27)</f>
        <v>0</v>
      </c>
      <c r="D28" s="134">
        <f>SUM(D24:D27)</f>
        <v>0</v>
      </c>
      <c r="E28" s="133">
        <f>SUM(E24:E27)</f>
        <v>0</v>
      </c>
      <c r="F28" s="598"/>
      <c r="G28" s="598">
        <v>225598</v>
      </c>
    </row>
    <row r="29" spans="1:7" ht="24.95" customHeight="1">
      <c r="A29" s="260"/>
      <c r="B29" s="266"/>
      <c r="C29" s="30"/>
      <c r="D29" s="31"/>
      <c r="E29" s="30"/>
      <c r="F29" s="598"/>
      <c r="G29" s="598"/>
    </row>
    <row r="30" spans="1:7" ht="24.95" customHeight="1">
      <c r="A30" s="260"/>
      <c r="B30" s="274" t="s">
        <v>623</v>
      </c>
      <c r="C30" s="30"/>
      <c r="D30" s="31"/>
      <c r="E30" s="30"/>
      <c r="F30" s="758">
        <f>SUM(F6:F29)</f>
        <v>447122309</v>
      </c>
      <c r="G30" s="758">
        <f>SUM(G6:G29)</f>
        <v>424460352</v>
      </c>
    </row>
    <row r="31" spans="1:7" ht="24.95" customHeight="1">
      <c r="A31" s="260"/>
      <c r="B31" s="266"/>
      <c r="C31" s="30"/>
      <c r="D31" s="31"/>
      <c r="E31" s="30"/>
      <c r="F31" s="598"/>
      <c r="G31" s="598"/>
    </row>
    <row r="32" spans="1:7" ht="24.95" customHeight="1">
      <c r="A32" s="260"/>
      <c r="B32" s="274" t="s">
        <v>242</v>
      </c>
      <c r="C32" s="30"/>
      <c r="D32" s="31"/>
      <c r="E32" s="30"/>
      <c r="F32" s="598"/>
      <c r="G32" s="598"/>
    </row>
    <row r="33" spans="1:7" ht="24.95" customHeight="1">
      <c r="A33" s="260"/>
      <c r="B33" s="266"/>
      <c r="C33" s="30"/>
      <c r="D33" s="31"/>
      <c r="E33" s="30"/>
      <c r="F33" s="598"/>
      <c r="G33" s="598"/>
    </row>
    <row r="34" spans="1:7" ht="24.95" hidden="1" customHeight="1">
      <c r="A34" s="260"/>
      <c r="B34" s="266"/>
      <c r="C34" s="30"/>
      <c r="D34" s="31"/>
      <c r="E34" s="30"/>
      <c r="F34" s="598"/>
      <c r="G34" s="598"/>
    </row>
    <row r="35" spans="1:7" ht="24.95" hidden="1" customHeight="1">
      <c r="A35" s="260"/>
      <c r="B35" s="257"/>
      <c r="C35" s="31"/>
      <c r="D35" s="30"/>
      <c r="E35" s="258"/>
      <c r="F35" s="598"/>
      <c r="G35" s="598"/>
    </row>
    <row r="36" spans="1:7" ht="24.95" hidden="1" customHeight="1">
      <c r="A36" s="260"/>
      <c r="B36" s="257"/>
      <c r="C36" s="31"/>
      <c r="D36" s="30"/>
      <c r="E36" s="258"/>
      <c r="F36" s="598"/>
      <c r="G36" s="598"/>
    </row>
    <row r="37" spans="1:7" ht="24.95" hidden="1" customHeight="1">
      <c r="A37" s="260"/>
      <c r="B37" s="257"/>
      <c r="C37" s="31"/>
      <c r="D37" s="30"/>
      <c r="E37" s="258"/>
      <c r="F37" s="598"/>
      <c r="G37" s="598"/>
    </row>
    <row r="38" spans="1:7" ht="24.95" hidden="1" customHeight="1">
      <c r="A38" s="260"/>
      <c r="B38" s="257"/>
      <c r="C38" s="31"/>
      <c r="D38" s="30"/>
      <c r="E38" s="258"/>
      <c r="F38" s="598"/>
      <c r="G38" s="598"/>
    </row>
    <row r="39" spans="1:7" ht="24.95" hidden="1" customHeight="1">
      <c r="A39" s="260"/>
      <c r="B39" s="257"/>
      <c r="C39" s="31"/>
      <c r="D39" s="30"/>
      <c r="E39" s="258"/>
      <c r="F39" s="598"/>
      <c r="G39" s="598"/>
    </row>
    <row r="40" spans="1:7" ht="24.95" customHeight="1">
      <c r="A40" s="260"/>
      <c r="B40" s="265" t="s">
        <v>640</v>
      </c>
      <c r="C40" s="275"/>
      <c r="D40" s="276"/>
      <c r="E40" s="275"/>
      <c r="F40" s="598">
        <v>45000000</v>
      </c>
      <c r="G40" s="598">
        <v>4126</v>
      </c>
    </row>
    <row r="41" spans="1:7" ht="24.95" customHeight="1">
      <c r="A41" s="260"/>
      <c r="B41" s="277" t="s">
        <v>641</v>
      </c>
      <c r="C41" s="133"/>
      <c r="D41" s="134"/>
      <c r="E41" s="133"/>
      <c r="F41" s="598">
        <v>1900000</v>
      </c>
      <c r="G41" s="598"/>
    </row>
    <row r="42" spans="1:7" ht="24.95" customHeight="1">
      <c r="A42" s="260"/>
      <c r="B42" s="265" t="s">
        <v>642</v>
      </c>
      <c r="C42" s="30"/>
      <c r="D42" s="30"/>
      <c r="E42" s="258"/>
      <c r="F42" s="598">
        <v>500000</v>
      </c>
      <c r="G42" s="598"/>
    </row>
    <row r="43" spans="1:7" ht="24.95" customHeight="1">
      <c r="A43" s="260"/>
      <c r="B43" s="265" t="s">
        <v>643</v>
      </c>
      <c r="C43" s="30"/>
      <c r="D43" s="30"/>
      <c r="E43" s="258"/>
      <c r="F43" s="598">
        <v>9557957</v>
      </c>
      <c r="G43" s="598"/>
    </row>
    <row r="44" spans="1:7" ht="24.95" customHeight="1">
      <c r="A44" s="260"/>
      <c r="B44" s="266" t="s">
        <v>697</v>
      </c>
      <c r="C44" s="134"/>
      <c r="D44" s="134"/>
      <c r="E44" s="134"/>
      <c r="F44" s="598"/>
      <c r="G44" s="598">
        <v>195000</v>
      </c>
    </row>
    <row r="45" spans="1:7" ht="24.95" customHeight="1">
      <c r="A45" s="260"/>
      <c r="B45" s="277"/>
      <c r="C45" s="134"/>
      <c r="D45" s="134"/>
      <c r="E45" s="278"/>
      <c r="F45" s="598"/>
      <c r="G45" s="598"/>
    </row>
    <row r="46" spans="1:7" ht="24.95" customHeight="1">
      <c r="A46" s="260"/>
      <c r="B46" s="277"/>
      <c r="C46" s="168"/>
      <c r="D46" s="168"/>
      <c r="E46" s="168"/>
      <c r="F46" s="598"/>
      <c r="G46" s="598"/>
    </row>
    <row r="47" spans="1:7" ht="24.95" customHeight="1">
      <c r="A47" s="260"/>
      <c r="B47" s="279"/>
      <c r="C47" s="280"/>
      <c r="D47" s="281"/>
      <c r="E47" s="258"/>
      <c r="F47" s="599"/>
      <c r="G47" s="599"/>
    </row>
    <row r="48" spans="1:7" ht="24.95" hidden="1" customHeight="1">
      <c r="A48" s="260"/>
      <c r="B48" s="282"/>
      <c r="C48" s="280"/>
      <c r="D48" s="281"/>
      <c r="E48" s="258"/>
      <c r="F48" s="599"/>
      <c r="G48" s="599"/>
    </row>
    <row r="49" spans="1:7" ht="24.95" hidden="1" customHeight="1">
      <c r="A49" s="260"/>
      <c r="B49" s="257"/>
      <c r="C49" s="280"/>
      <c r="D49" s="281"/>
      <c r="E49" s="258"/>
      <c r="F49" s="599"/>
      <c r="G49" s="599"/>
    </row>
    <row r="50" spans="1:7" ht="24.95" hidden="1" customHeight="1">
      <c r="A50" s="260"/>
      <c r="B50" s="265"/>
      <c r="C50" s="280"/>
      <c r="D50" s="281"/>
      <c r="E50" s="258"/>
      <c r="F50" s="599"/>
      <c r="G50" s="599"/>
    </row>
    <row r="51" spans="1:7" ht="24.95" hidden="1" customHeight="1">
      <c r="A51" s="260"/>
      <c r="B51" s="264"/>
      <c r="C51" s="280"/>
      <c r="D51" s="281"/>
      <c r="E51" s="258"/>
      <c r="F51" s="599"/>
      <c r="G51" s="599"/>
    </row>
    <row r="52" spans="1:7" ht="24.95" hidden="1" customHeight="1">
      <c r="A52" s="260"/>
      <c r="B52" s="257"/>
      <c r="C52" s="283"/>
      <c r="D52" s="284"/>
      <c r="E52" s="258"/>
      <c r="F52" s="599"/>
      <c r="G52" s="599"/>
    </row>
    <row r="53" spans="1:7" ht="24.95" hidden="1" customHeight="1">
      <c r="A53" s="260"/>
      <c r="B53" s="257"/>
      <c r="C53" s="283"/>
      <c r="D53" s="284"/>
      <c r="E53" s="258"/>
      <c r="F53" s="599"/>
      <c r="G53" s="599"/>
    </row>
    <row r="54" spans="1:7" ht="24.95" hidden="1" customHeight="1">
      <c r="A54" s="260"/>
      <c r="B54" s="257"/>
      <c r="C54" s="283"/>
      <c r="D54" s="284"/>
      <c r="E54" s="258"/>
      <c r="F54" s="599"/>
      <c r="G54" s="599"/>
    </row>
    <row r="55" spans="1:7" ht="24.95" hidden="1" customHeight="1">
      <c r="A55" s="260"/>
      <c r="B55" s="257"/>
      <c r="C55" s="283"/>
      <c r="D55" s="284"/>
      <c r="E55" s="258"/>
      <c r="F55" s="599"/>
      <c r="G55" s="599"/>
    </row>
    <row r="56" spans="1:7" ht="24.95" customHeight="1">
      <c r="A56" s="260"/>
      <c r="B56" s="257"/>
      <c r="C56" s="283"/>
      <c r="D56" s="284"/>
      <c r="E56" s="258"/>
      <c r="F56" s="599"/>
      <c r="G56" s="599"/>
    </row>
    <row r="57" spans="1:7" ht="24.95" customHeight="1">
      <c r="A57" s="260"/>
      <c r="B57" s="257"/>
      <c r="C57" s="283"/>
      <c r="D57" s="284"/>
      <c r="E57" s="258"/>
      <c r="F57" s="599"/>
      <c r="G57" s="599"/>
    </row>
    <row r="58" spans="1:7" ht="24.95" customHeight="1">
      <c r="A58" s="260"/>
      <c r="B58" s="257"/>
      <c r="C58" s="283"/>
      <c r="D58" s="284"/>
      <c r="E58" s="258"/>
      <c r="F58" s="599"/>
      <c r="G58" s="599"/>
    </row>
    <row r="59" spans="1:7" ht="24.95" customHeight="1">
      <c r="A59" s="260"/>
      <c r="B59" s="257"/>
      <c r="C59" s="283"/>
      <c r="D59" s="284"/>
      <c r="E59" s="258"/>
      <c r="F59" s="599"/>
      <c r="G59" s="599"/>
    </row>
    <row r="60" spans="1:7" ht="21.75" customHeight="1">
      <c r="A60" s="260"/>
      <c r="B60" s="675"/>
      <c r="C60" s="283"/>
      <c r="D60" s="284"/>
      <c r="E60" s="258"/>
      <c r="F60" s="600"/>
      <c r="G60" s="600"/>
    </row>
    <row r="61" spans="1:7" ht="34.5" customHeight="1">
      <c r="A61" s="260"/>
      <c r="B61" s="286" t="s">
        <v>243</v>
      </c>
      <c r="C61" s="287">
        <f>SUM(C47:C60)</f>
        <v>0</v>
      </c>
      <c r="D61" s="288">
        <f>SUM(D47:D60)</f>
        <v>0</v>
      </c>
      <c r="E61" s="287">
        <f>SUM(E47:E60)</f>
        <v>0</v>
      </c>
      <c r="F61" s="757">
        <f>SUM(F33:F60)</f>
        <v>56957957</v>
      </c>
      <c r="G61" s="757">
        <f>SUM(G33:G60)</f>
        <v>199126</v>
      </c>
    </row>
    <row r="62" spans="1:7" ht="34.5" customHeight="1">
      <c r="A62" s="260"/>
      <c r="B62" s="285"/>
      <c r="C62" s="289"/>
      <c r="D62" s="290"/>
      <c r="E62" s="289"/>
      <c r="F62" s="599"/>
      <c r="G62" s="599"/>
    </row>
    <row r="63" spans="1:7" ht="34.5" customHeight="1">
      <c r="A63" s="260"/>
      <c r="B63" s="291" t="s">
        <v>630</v>
      </c>
      <c r="C63" s="292"/>
      <c r="D63" s="293"/>
      <c r="E63" s="292"/>
      <c r="F63" s="756">
        <f>F61+F30</f>
        <v>504080266</v>
      </c>
      <c r="G63" s="756">
        <f>G61+G30</f>
        <v>424659478</v>
      </c>
    </row>
    <row r="64" spans="1:7" ht="34.5" customHeight="1">
      <c r="A64" s="260"/>
      <c r="B64" s="285"/>
      <c r="C64" s="289"/>
      <c r="D64" s="290"/>
      <c r="E64" s="289"/>
      <c r="F64" s="596"/>
      <c r="G64" s="596"/>
    </row>
    <row r="65" spans="1:8" ht="24.95" customHeight="1">
      <c r="A65" s="260"/>
      <c r="B65" s="273"/>
      <c r="C65" s="290"/>
      <c r="D65" s="290"/>
      <c r="E65" s="278"/>
      <c r="F65" s="597"/>
      <c r="G65" s="597"/>
    </row>
    <row r="66" spans="1:8" ht="24.95" customHeight="1">
      <c r="A66" s="260"/>
      <c r="B66" s="273"/>
      <c r="C66" s="290"/>
      <c r="D66" s="290"/>
      <c r="E66" s="278"/>
      <c r="F66" s="597"/>
      <c r="G66" s="597"/>
    </row>
    <row r="67" spans="1:8" ht="24.95" customHeight="1">
      <c r="A67" s="260"/>
      <c r="B67" s="273"/>
      <c r="C67" s="168">
        <f>SUM(C61,C65)</f>
        <v>0</v>
      </c>
      <c r="D67" s="168">
        <f>SUM(D61,D65)</f>
        <v>0</v>
      </c>
      <c r="E67" s="168">
        <f>SUM(E61,E65)</f>
        <v>0</v>
      </c>
      <c r="F67" s="595"/>
      <c r="G67" s="595"/>
    </row>
    <row r="68" spans="1:8" ht="24.95" customHeight="1">
      <c r="A68" s="260"/>
      <c r="B68" s="273"/>
      <c r="C68" s="133"/>
      <c r="D68" s="134"/>
      <c r="E68" s="294"/>
      <c r="F68" s="259"/>
      <c r="G68" s="259"/>
      <c r="H68" s="295"/>
    </row>
    <row r="69" spans="1:8" ht="24.95" customHeight="1">
      <c r="A69" s="260"/>
      <c r="B69" s="273"/>
      <c r="C69" s="133"/>
      <c r="D69" s="134"/>
      <c r="E69" s="294"/>
      <c r="F69" s="259"/>
      <c r="G69" s="259"/>
      <c r="H69" s="295"/>
    </row>
    <row r="70" spans="1:8" ht="24.95" customHeight="1">
      <c r="A70" s="260"/>
      <c r="B70" s="266"/>
      <c r="C70" s="31"/>
      <c r="D70" s="30"/>
      <c r="E70" s="258"/>
      <c r="F70" s="259"/>
      <c r="G70" s="259"/>
      <c r="H70" s="295"/>
    </row>
    <row r="71" spans="1:8" ht="24.95" customHeight="1">
      <c r="A71" s="260"/>
      <c r="B71" s="266"/>
      <c r="C71" s="31"/>
      <c r="D71" s="30"/>
      <c r="E71" s="258"/>
      <c r="F71" s="259"/>
      <c r="G71" s="259"/>
      <c r="H71" s="295"/>
    </row>
    <row r="72" spans="1:8" ht="24.95" customHeight="1">
      <c r="A72" s="260"/>
      <c r="B72" s="266"/>
      <c r="C72" s="31"/>
      <c r="D72" s="30"/>
      <c r="E72" s="258"/>
      <c r="F72" s="259"/>
      <c r="G72" s="259"/>
      <c r="H72" s="295"/>
    </row>
    <row r="73" spans="1:8" ht="24.95" customHeight="1">
      <c r="A73" s="260"/>
      <c r="B73" s="273"/>
      <c r="C73" s="133">
        <f>SUM(C70:C72)</f>
        <v>0</v>
      </c>
      <c r="D73" s="134">
        <f>SUM(D70:D72)</f>
        <v>0</v>
      </c>
      <c r="E73" s="133">
        <f>SUM(E70:E72)</f>
        <v>0</v>
      </c>
      <c r="F73" s="259"/>
      <c r="G73" s="259"/>
      <c r="H73" s="295"/>
    </row>
    <row r="74" spans="1:8" ht="24.95" customHeight="1">
      <c r="A74" s="260"/>
      <c r="B74" s="273"/>
      <c r="C74" s="168">
        <f>SUM(C68:C69,C73)</f>
        <v>0</v>
      </c>
      <c r="D74" s="168">
        <f>SUM(D68:D69,D73)</f>
        <v>0</v>
      </c>
      <c r="E74" s="168">
        <f>SUM(E68:E69,E73)</f>
        <v>0</v>
      </c>
      <c r="F74" s="259"/>
      <c r="G74" s="259"/>
      <c r="H74" s="295"/>
    </row>
    <row r="75" spans="1:8" ht="24.95" customHeight="1">
      <c r="A75" s="273"/>
      <c r="B75" s="296"/>
      <c r="C75" s="297">
        <f>SUM(C74,C67,C46)</f>
        <v>0</v>
      </c>
      <c r="D75" s="298">
        <f>SUM(D74,D67,D46)</f>
        <v>0</v>
      </c>
      <c r="E75" s="297">
        <f>SUM(E74,E67,E46)</f>
        <v>0</v>
      </c>
      <c r="F75" s="299"/>
      <c r="G75" s="299"/>
    </row>
    <row r="76" spans="1:8" ht="24.95" customHeight="1"/>
    <row r="77" spans="1:8" ht="24.95" customHeight="1"/>
  </sheetData>
  <sheetProtection selectLockedCells="1" selectUnlockedCells="1"/>
  <mergeCells count="7">
    <mergeCell ref="G1:G4"/>
    <mergeCell ref="A1:A4"/>
    <mergeCell ref="B1:B4"/>
    <mergeCell ref="C1:E2"/>
    <mergeCell ref="F1:F4"/>
    <mergeCell ref="C3:D3"/>
    <mergeCell ref="E3:E4"/>
  </mergeCells>
  <phoneticPr fontId="55" type="noConversion"/>
  <pageMargins left="0.74791666666666667" right="0.74791666666666667" top="0.98402777777777772" bottom="0.98402777777777772" header="0.51180555555555551" footer="0.51180555555555551"/>
  <pageSetup paperSize="9" scale="37" firstPageNumber="0" orientation="landscape" horizontalDpi="300" verticalDpi="300" r:id="rId1"/>
  <headerFooter alignWithMargins="0">
    <oddHeader>&amp;L&amp;"Times New Roman,Normál"&amp;14Hegyeshalom Nagyközségi Önkormányzat &amp;C&amp;"Times New Roman,Normál"&amp;14Felhalmozási Kiadások
2021.
 terv&amp;R&amp;"Arial CE,Normál"6. melléklet Adatok: Ft-ban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H54"/>
  <sheetViews>
    <sheetView topLeftCell="A13" zoomScaleNormal="100" workbookViewId="0">
      <selection sqref="A1:H54"/>
    </sheetView>
  </sheetViews>
  <sheetFormatPr defaultColWidth="8.5703125" defaultRowHeight="18"/>
  <cols>
    <col min="1" max="1" width="7.42578125" style="301" customWidth="1"/>
    <col min="2" max="2" width="60" style="301" customWidth="1"/>
    <col min="3" max="5" width="0" style="301" hidden="1" customWidth="1"/>
    <col min="6" max="8" width="29.140625" style="301" customWidth="1"/>
  </cols>
  <sheetData>
    <row r="1" spans="1:8" ht="18.75">
      <c r="A1" s="819" t="s">
        <v>125</v>
      </c>
      <c r="B1" s="302"/>
      <c r="C1" s="820" t="s">
        <v>1</v>
      </c>
      <c r="D1" s="820"/>
      <c r="E1" s="820"/>
      <c r="F1" s="303"/>
      <c r="G1" s="303"/>
      <c r="H1" s="303"/>
    </row>
    <row r="2" spans="1:8" ht="18.75">
      <c r="A2" s="819"/>
      <c r="B2" s="304" t="s">
        <v>244</v>
      </c>
      <c r="C2" s="820"/>
      <c r="D2" s="820"/>
      <c r="E2" s="820"/>
      <c r="F2" s="305" t="s">
        <v>624</v>
      </c>
      <c r="G2" s="305" t="s">
        <v>669</v>
      </c>
      <c r="H2" s="305" t="s">
        <v>669</v>
      </c>
    </row>
    <row r="3" spans="1:8" ht="18.75">
      <c r="A3" s="819"/>
      <c r="B3" s="306"/>
      <c r="C3" s="307" t="s">
        <v>4</v>
      </c>
      <c r="D3" s="307" t="s">
        <v>5</v>
      </c>
      <c r="E3" s="308" t="s">
        <v>6</v>
      </c>
      <c r="F3" s="307" t="s">
        <v>106</v>
      </c>
      <c r="G3" s="307" t="s">
        <v>670</v>
      </c>
      <c r="H3" s="307" t="s">
        <v>671</v>
      </c>
    </row>
    <row r="4" spans="1:8" ht="18.75">
      <c r="A4" s="309"/>
      <c r="B4" s="310"/>
      <c r="C4" s="307"/>
      <c r="D4" s="307"/>
      <c r="E4" s="311"/>
      <c r="F4" s="307"/>
      <c r="G4" s="307"/>
      <c r="H4" s="307"/>
    </row>
    <row r="5" spans="1:8" ht="18.75">
      <c r="A5" s="312"/>
      <c r="B5" s="312"/>
      <c r="C5" s="313"/>
      <c r="D5" s="314"/>
      <c r="E5" s="315"/>
      <c r="F5" s="316"/>
      <c r="G5" s="316"/>
      <c r="H5" s="316"/>
    </row>
    <row r="6" spans="1:8" ht="18.75">
      <c r="A6" s="312"/>
      <c r="B6" s="312"/>
      <c r="C6" s="313"/>
      <c r="D6" s="314"/>
      <c r="E6" s="315"/>
      <c r="F6" s="316"/>
      <c r="G6" s="316"/>
      <c r="H6" s="316"/>
    </row>
    <row r="7" spans="1:8" ht="18.75">
      <c r="A7" s="312"/>
      <c r="B7" s="312" t="s">
        <v>618</v>
      </c>
      <c r="C7" s="313"/>
      <c r="D7" s="314"/>
      <c r="E7" s="315"/>
      <c r="F7" s="317">
        <v>12032452</v>
      </c>
      <c r="G7" s="317">
        <v>12032452</v>
      </c>
      <c r="H7" s="317">
        <v>0</v>
      </c>
    </row>
    <row r="8" spans="1:8" ht="18.75">
      <c r="A8" s="312"/>
      <c r="B8" s="312"/>
      <c r="C8" s="313"/>
      <c r="D8" s="314"/>
      <c r="E8" s="315"/>
      <c r="F8" s="316"/>
      <c r="G8" s="316"/>
      <c r="H8" s="316"/>
    </row>
    <row r="9" spans="1:8" ht="18.75">
      <c r="A9" s="312"/>
      <c r="B9" s="319" t="s">
        <v>245</v>
      </c>
      <c r="C9" s="313"/>
      <c r="D9" s="314"/>
      <c r="E9" s="315"/>
      <c r="F9" s="317">
        <v>3600000</v>
      </c>
      <c r="G9" s="317">
        <v>3600000</v>
      </c>
      <c r="H9" s="317">
        <v>815786</v>
      </c>
    </row>
    <row r="10" spans="1:8" ht="18.75">
      <c r="A10" s="312"/>
      <c r="B10" s="319"/>
      <c r="C10" s="313"/>
      <c r="D10" s="314"/>
      <c r="E10" s="315"/>
      <c r="F10" s="316"/>
      <c r="G10" s="316"/>
      <c r="H10" s="316"/>
    </row>
    <row r="11" spans="1:8" ht="18.75">
      <c r="A11" s="320"/>
      <c r="B11" s="319" t="s">
        <v>615</v>
      </c>
      <c r="C11" s="313"/>
      <c r="D11" s="314"/>
      <c r="E11" s="315"/>
      <c r="F11" s="317">
        <v>6715352</v>
      </c>
      <c r="G11" s="317">
        <v>6715352</v>
      </c>
      <c r="H11" s="317">
        <v>3739156</v>
      </c>
    </row>
    <row r="12" spans="1:8" ht="18.75">
      <c r="A12" s="320"/>
      <c r="B12" s="321"/>
      <c r="C12" s="313"/>
      <c r="D12" s="314"/>
      <c r="E12" s="315"/>
      <c r="F12" s="316"/>
      <c r="G12" s="316"/>
      <c r="H12" s="316"/>
    </row>
    <row r="13" spans="1:8" ht="18.75">
      <c r="A13" s="320"/>
      <c r="B13" s="319" t="s">
        <v>621</v>
      </c>
      <c r="C13" s="313"/>
      <c r="D13" s="314"/>
      <c r="E13" s="315"/>
      <c r="F13" s="317">
        <v>2415000</v>
      </c>
      <c r="G13" s="317">
        <v>2415000</v>
      </c>
      <c r="H13" s="317"/>
    </row>
    <row r="14" spans="1:8" ht="18.75">
      <c r="A14" s="320"/>
      <c r="B14" s="319"/>
      <c r="C14" s="313"/>
      <c r="D14" s="314"/>
      <c r="E14" s="315"/>
      <c r="F14" s="317"/>
      <c r="G14" s="317"/>
      <c r="H14" s="317"/>
    </row>
    <row r="15" spans="1:8" ht="18.75">
      <c r="A15" s="471" t="s">
        <v>27</v>
      </c>
      <c r="B15" s="321" t="s">
        <v>622</v>
      </c>
      <c r="C15" s="313"/>
      <c r="D15" s="314"/>
      <c r="E15" s="315"/>
      <c r="F15" s="316">
        <f>SUM(F5:F14)</f>
        <v>24762804</v>
      </c>
      <c r="G15" s="316">
        <f>SUM(G5:G14)</f>
        <v>24762804</v>
      </c>
      <c r="H15" s="316">
        <f>SUM(H5:H14)</f>
        <v>4554942</v>
      </c>
    </row>
    <row r="16" spans="1:8" ht="18.75">
      <c r="A16" s="321"/>
      <c r="B16" s="321"/>
      <c r="C16" s="318">
        <f>SUM(C5:C14)</f>
        <v>0</v>
      </c>
      <c r="D16" s="323">
        <f>SUM(D5:D14)</f>
        <v>0</v>
      </c>
      <c r="E16" s="318">
        <f>SUM(E5:E14)</f>
        <v>0</v>
      </c>
      <c r="F16" s="8"/>
      <c r="G16" s="8"/>
      <c r="H16" s="8"/>
    </row>
    <row r="17" spans="1:8" ht="18.75">
      <c r="A17" s="312"/>
      <c r="B17" s="312" t="s">
        <v>246</v>
      </c>
      <c r="C17" s="324"/>
      <c r="D17" s="324"/>
      <c r="E17" s="315"/>
      <c r="F17" s="317">
        <v>1104000</v>
      </c>
      <c r="G17" s="317">
        <v>1104000</v>
      </c>
      <c r="H17" s="317">
        <v>557556</v>
      </c>
    </row>
    <row r="18" spans="1:8" ht="18.75">
      <c r="A18" s="312"/>
      <c r="B18" s="312"/>
      <c r="C18" s="324"/>
      <c r="D18" s="324"/>
      <c r="E18" s="315"/>
      <c r="F18" s="317"/>
      <c r="G18" s="317"/>
      <c r="H18" s="317"/>
    </row>
    <row r="19" spans="1:8" ht="18.75">
      <c r="A19" s="312"/>
      <c r="B19" s="312" t="s">
        <v>557</v>
      </c>
      <c r="C19" s="324"/>
      <c r="D19" s="324"/>
      <c r="E19" s="315"/>
      <c r="F19" s="317">
        <v>4000000</v>
      </c>
      <c r="G19" s="317">
        <v>4000000</v>
      </c>
      <c r="H19" s="317"/>
    </row>
    <row r="20" spans="1:8" ht="18.75">
      <c r="A20" s="312"/>
      <c r="B20" s="312"/>
      <c r="C20" s="324"/>
      <c r="D20" s="324"/>
      <c r="E20" s="315"/>
      <c r="F20" s="317"/>
      <c r="G20" s="317"/>
      <c r="H20" s="317"/>
    </row>
    <row r="21" spans="1:8" ht="18.75">
      <c r="A21" s="312"/>
      <c r="B21" s="312" t="s">
        <v>616</v>
      </c>
      <c r="C21" s="324"/>
      <c r="D21" s="324"/>
      <c r="E21" s="315"/>
      <c r="F21" s="317">
        <v>11790000</v>
      </c>
      <c r="G21" s="317">
        <v>12790000</v>
      </c>
      <c r="H21" s="317">
        <v>3335315</v>
      </c>
    </row>
    <row r="22" spans="1:8" ht="18.75">
      <c r="A22" s="312"/>
      <c r="B22" s="312"/>
      <c r="C22" s="315"/>
      <c r="D22" s="324"/>
      <c r="E22" s="315"/>
      <c r="F22" s="317"/>
      <c r="G22" s="317"/>
      <c r="H22" s="317"/>
    </row>
    <row r="23" spans="1:8" ht="18.75">
      <c r="A23" s="321" t="s">
        <v>66</v>
      </c>
      <c r="B23" s="321" t="s">
        <v>247</v>
      </c>
      <c r="C23" s="318">
        <f>SUM(C17:C22)</f>
        <v>0</v>
      </c>
      <c r="D23" s="323">
        <f>SUM(D17:D22)</f>
        <v>0</v>
      </c>
      <c r="E23" s="318">
        <f>SUM(E17:E22)</f>
        <v>0</v>
      </c>
      <c r="F23" s="8">
        <f>SUM(F16:F22)</f>
        <v>16894000</v>
      </c>
      <c r="G23" s="8">
        <f>SUM(G16:G22)</f>
        <v>17894000</v>
      </c>
      <c r="H23" s="8">
        <f>SUM(H16:H22)</f>
        <v>3892871</v>
      </c>
    </row>
    <row r="24" spans="1:8" ht="18.75" hidden="1">
      <c r="A24" s="312"/>
      <c r="B24" s="312"/>
      <c r="C24" s="315"/>
      <c r="D24" s="324"/>
      <c r="E24" s="315"/>
      <c r="F24" s="316"/>
      <c r="G24" s="316"/>
      <c r="H24" s="316"/>
    </row>
    <row r="25" spans="1:8" ht="18.75" hidden="1">
      <c r="A25" s="319"/>
      <c r="B25" s="319"/>
      <c r="C25" s="315"/>
      <c r="D25" s="324"/>
      <c r="E25" s="315"/>
      <c r="F25" s="316"/>
      <c r="G25" s="316"/>
      <c r="H25" s="316"/>
    </row>
    <row r="26" spans="1:8" ht="18.75" hidden="1">
      <c r="A26" s="312"/>
      <c r="B26" s="312"/>
      <c r="C26" s="315"/>
      <c r="D26" s="324"/>
      <c r="E26" s="315"/>
      <c r="F26" s="316"/>
      <c r="G26" s="316"/>
      <c r="H26" s="316"/>
    </row>
    <row r="27" spans="1:8" ht="18.75" hidden="1">
      <c r="A27" s="312"/>
      <c r="B27" s="312"/>
      <c r="C27" s="315"/>
      <c r="D27" s="324"/>
      <c r="E27" s="315"/>
      <c r="F27" s="316"/>
      <c r="G27" s="316"/>
      <c r="H27" s="316"/>
    </row>
    <row r="28" spans="1:8" ht="18.75" hidden="1">
      <c r="A28" s="312"/>
      <c r="B28" s="312"/>
      <c r="C28" s="315"/>
      <c r="D28" s="324"/>
      <c r="E28" s="315"/>
      <c r="F28" s="316"/>
      <c r="G28" s="316"/>
      <c r="H28" s="316"/>
    </row>
    <row r="29" spans="1:8" ht="18.75" hidden="1">
      <c r="A29" s="312"/>
      <c r="B29" s="312"/>
      <c r="C29" s="315"/>
      <c r="D29" s="324"/>
      <c r="E29" s="315"/>
      <c r="F29" s="316"/>
      <c r="G29" s="316"/>
      <c r="H29" s="316"/>
    </row>
    <row r="30" spans="1:8" ht="18.75" hidden="1">
      <c r="A30" s="312"/>
      <c r="B30" s="312"/>
      <c r="C30" s="315"/>
      <c r="D30" s="324"/>
      <c r="E30" s="315"/>
      <c r="F30" s="316"/>
      <c r="G30" s="316"/>
      <c r="H30" s="316"/>
    </row>
    <row r="31" spans="1:8" ht="18.75" hidden="1">
      <c r="A31" s="312"/>
      <c r="B31" s="312"/>
      <c r="C31" s="315"/>
      <c r="D31" s="324"/>
      <c r="E31" s="315"/>
      <c r="F31" s="316"/>
      <c r="G31" s="316"/>
      <c r="H31" s="316"/>
    </row>
    <row r="32" spans="1:8" ht="18.75" hidden="1">
      <c r="A32" s="312"/>
      <c r="B32" s="312"/>
      <c r="C32" s="315"/>
      <c r="D32" s="324"/>
      <c r="E32" s="315"/>
      <c r="F32" s="316"/>
      <c r="G32" s="316"/>
      <c r="H32" s="316"/>
    </row>
    <row r="33" spans="1:8" ht="18.75" hidden="1">
      <c r="A33" s="312"/>
      <c r="B33" s="312"/>
      <c r="C33" s="315"/>
      <c r="D33" s="324"/>
      <c r="E33" s="315"/>
      <c r="F33" s="316"/>
      <c r="G33" s="316"/>
      <c r="H33" s="316"/>
    </row>
    <row r="34" spans="1:8" ht="18.75" hidden="1">
      <c r="A34" s="312"/>
      <c r="B34" s="312"/>
      <c r="C34" s="315"/>
      <c r="D34" s="324"/>
      <c r="E34" s="315"/>
      <c r="F34" s="316"/>
      <c r="G34" s="316"/>
      <c r="H34" s="316"/>
    </row>
    <row r="35" spans="1:8" ht="18.75" hidden="1">
      <c r="A35" s="312"/>
      <c r="B35" s="325"/>
      <c r="C35" s="315"/>
      <c r="D35" s="324"/>
      <c r="E35" s="315"/>
      <c r="F35" s="316"/>
      <c r="G35" s="316"/>
      <c r="H35" s="316"/>
    </row>
    <row r="36" spans="1:8" ht="18.75" hidden="1">
      <c r="A36" s="312"/>
      <c r="B36" s="325"/>
      <c r="C36" s="315"/>
      <c r="D36" s="324"/>
      <c r="E36" s="315"/>
      <c r="F36" s="316"/>
      <c r="G36" s="316"/>
      <c r="H36" s="316"/>
    </row>
    <row r="37" spans="1:8" ht="18.75" hidden="1">
      <c r="A37" s="312"/>
      <c r="B37" s="312"/>
      <c r="C37" s="315"/>
      <c r="D37" s="324"/>
      <c r="E37" s="315"/>
      <c r="F37" s="316"/>
      <c r="G37" s="316"/>
      <c r="H37" s="316"/>
    </row>
    <row r="38" spans="1:8" ht="18.75" hidden="1">
      <c r="A38" s="312"/>
      <c r="B38" s="312"/>
      <c r="C38" s="315"/>
      <c r="D38" s="324"/>
      <c r="E38" s="315"/>
      <c r="F38" s="316"/>
      <c r="G38" s="316"/>
      <c r="H38" s="316"/>
    </row>
    <row r="39" spans="1:8" ht="18.75">
      <c r="A39" s="312"/>
      <c r="B39" s="312"/>
      <c r="C39" s="315"/>
      <c r="D39" s="324"/>
      <c r="E39" s="315"/>
      <c r="F39" s="316"/>
      <c r="G39" s="316"/>
      <c r="H39" s="316"/>
    </row>
    <row r="40" spans="1:8" ht="18.75">
      <c r="A40" s="754" t="s">
        <v>660</v>
      </c>
      <c r="B40" s="754" t="s">
        <v>661</v>
      </c>
      <c r="C40" s="315"/>
      <c r="D40" s="324"/>
      <c r="E40" s="315"/>
      <c r="F40" s="316">
        <v>74376837</v>
      </c>
      <c r="G40" s="316">
        <v>74376837</v>
      </c>
      <c r="H40" s="316">
        <v>38675955</v>
      </c>
    </row>
    <row r="41" spans="1:8" ht="18.75">
      <c r="A41" s="312"/>
      <c r="B41" s="312"/>
      <c r="C41" s="315"/>
      <c r="D41" s="324"/>
      <c r="E41" s="315"/>
      <c r="F41" s="316"/>
      <c r="G41" s="316"/>
      <c r="H41" s="316"/>
    </row>
    <row r="42" spans="1:8" ht="18.75">
      <c r="A42" s="754" t="s">
        <v>617</v>
      </c>
      <c r="B42" s="326" t="s">
        <v>248</v>
      </c>
      <c r="C42" s="315"/>
      <c r="D42" s="324"/>
      <c r="E42" s="315"/>
      <c r="F42" s="316">
        <v>122181150</v>
      </c>
      <c r="G42" s="316">
        <v>13318136</v>
      </c>
      <c r="H42" s="316"/>
    </row>
    <row r="43" spans="1:8" ht="18.75">
      <c r="A43" s="312"/>
      <c r="B43" s="327"/>
      <c r="C43" s="315"/>
      <c r="D43" s="324"/>
      <c r="E43" s="315"/>
      <c r="F43" s="316"/>
      <c r="G43" s="316"/>
      <c r="H43" s="316"/>
    </row>
    <row r="44" spans="1:8" ht="18.75">
      <c r="A44" s="754" t="s">
        <v>687</v>
      </c>
      <c r="B44" s="312"/>
      <c r="C44" s="315"/>
      <c r="D44" s="324"/>
      <c r="E44" s="315"/>
      <c r="F44" s="316"/>
      <c r="G44" s="316">
        <v>2630831</v>
      </c>
      <c r="H44" s="316">
        <v>2630831</v>
      </c>
    </row>
    <row r="45" spans="1:8" ht="18.75">
      <c r="A45" s="312"/>
      <c r="B45" s="312"/>
      <c r="C45" s="315"/>
      <c r="D45" s="324"/>
      <c r="E45" s="315"/>
      <c r="F45" s="316"/>
      <c r="G45" s="316"/>
      <c r="H45" s="316"/>
    </row>
    <row r="46" spans="1:8" ht="18.75">
      <c r="A46" s="312"/>
      <c r="B46" s="312"/>
      <c r="C46" s="315"/>
      <c r="D46" s="324"/>
      <c r="E46" s="315"/>
      <c r="F46" s="316"/>
      <c r="G46" s="316"/>
      <c r="H46" s="316"/>
    </row>
    <row r="47" spans="1:8" ht="18.75">
      <c r="A47" s="312"/>
      <c r="B47" s="312"/>
      <c r="C47" s="315"/>
      <c r="D47" s="324"/>
      <c r="E47" s="315"/>
      <c r="F47" s="316"/>
      <c r="G47" s="316"/>
      <c r="H47" s="316"/>
    </row>
    <row r="48" spans="1:8" ht="18.75">
      <c r="A48" s="321"/>
      <c r="B48" s="321"/>
      <c r="C48" s="318">
        <f>SUM(C24:C47)</f>
        <v>0</v>
      </c>
      <c r="D48" s="323">
        <f>SUM(D24:D47)</f>
        <v>0</v>
      </c>
      <c r="E48" s="318">
        <f>SUM(E24:E47)</f>
        <v>0</v>
      </c>
      <c r="F48" s="21"/>
      <c r="G48" s="21"/>
      <c r="H48" s="21"/>
    </row>
    <row r="49" spans="1:8" ht="18.75">
      <c r="A49" s="312"/>
      <c r="B49" s="312"/>
      <c r="C49" s="324"/>
      <c r="D49" s="324"/>
      <c r="E49" s="324"/>
      <c r="F49" s="316"/>
      <c r="G49" s="316"/>
      <c r="H49" s="316"/>
    </row>
    <row r="50" spans="1:8" ht="18.75">
      <c r="A50" s="312"/>
      <c r="B50" s="312"/>
      <c r="C50" s="324"/>
      <c r="D50" s="324"/>
      <c r="E50" s="324"/>
      <c r="F50" s="316"/>
      <c r="G50" s="316"/>
      <c r="H50" s="316"/>
    </row>
    <row r="51" spans="1:8" ht="18.75">
      <c r="A51" s="312"/>
      <c r="B51" s="312"/>
      <c r="C51" s="324"/>
      <c r="D51" s="324"/>
      <c r="E51" s="324"/>
      <c r="F51" s="316"/>
      <c r="G51" s="316"/>
      <c r="H51" s="316"/>
    </row>
    <row r="52" spans="1:8" ht="18.75">
      <c r="A52" s="321"/>
      <c r="B52" s="321"/>
      <c r="C52" s="323">
        <f>SUM(C49:C51)</f>
        <v>0</v>
      </c>
      <c r="D52" s="323">
        <f>SUM(D49:D51)</f>
        <v>0</v>
      </c>
      <c r="E52" s="323">
        <f>SUM(E49:E51)</f>
        <v>0</v>
      </c>
      <c r="F52" s="8"/>
      <c r="G52" s="8"/>
      <c r="H52" s="8"/>
    </row>
    <row r="53" spans="1:8" ht="18.75">
      <c r="A53" s="312"/>
      <c r="B53" s="312"/>
      <c r="C53" s="319"/>
      <c r="D53" s="319"/>
      <c r="E53" s="319"/>
      <c r="F53" s="328"/>
      <c r="G53" s="328"/>
      <c r="H53" s="328"/>
    </row>
    <row r="54" spans="1:8" ht="18.75">
      <c r="A54" s="329"/>
      <c r="B54" s="329" t="s">
        <v>249</v>
      </c>
      <c r="C54" s="178">
        <f>SUM(C52,C48,C23,C16,C4)</f>
        <v>0</v>
      </c>
      <c r="D54" s="178">
        <f>SUM(D52,D48,D23,D16,D4)</f>
        <v>0</v>
      </c>
      <c r="E54" s="178">
        <f>SUM(E52,E48,E23,E16,E4)</f>
        <v>0</v>
      </c>
      <c r="F54" s="178">
        <f>F15+F23+F42+F40</f>
        <v>238214791</v>
      </c>
      <c r="G54" s="178">
        <f>G15+G23+G42+G40+G44</f>
        <v>132982608</v>
      </c>
      <c r="H54" s="178">
        <f>H15+H23+H42+H40+H44</f>
        <v>49754599</v>
      </c>
    </row>
  </sheetData>
  <sheetProtection selectLockedCells="1" selectUnlockedCells="1"/>
  <mergeCells count="2">
    <mergeCell ref="A1:A3"/>
    <mergeCell ref="C1:E2"/>
  </mergeCells>
  <phoneticPr fontId="55" type="noConversion"/>
  <pageMargins left="0.74791666666666667" right="0.74791666666666667" top="0.98402777777777772" bottom="0.98402777777777772" header="0.51180555555555551" footer="0.51180555555555551"/>
  <pageSetup paperSize="9" scale="70" firstPageNumber="0" orientation="portrait" horizontalDpi="300" verticalDpi="300" r:id="rId1"/>
  <headerFooter alignWithMargins="0">
    <oddHeader>&amp;L&amp;"Times New Roman,Normál"&amp;14Hegyeshalom Nagyközségi
Önkormányzat&amp;C&amp;"Times New Roman,Normál"&amp;14Pénzeszköz átadás
2021.évi terv&amp;R&amp;"Times New Roman,Normál"&amp;12 7. melléklet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3:M38"/>
  <sheetViews>
    <sheetView topLeftCell="A4" zoomScaleNormal="100" workbookViewId="0">
      <selection activeCell="A3" sqref="A3:L36"/>
    </sheetView>
  </sheetViews>
  <sheetFormatPr defaultColWidth="8.5703125" defaultRowHeight="12.75"/>
  <cols>
    <col min="1" max="1" width="6.85546875" customWidth="1"/>
    <col min="2" max="2" width="54" customWidth="1"/>
    <col min="3" max="5" width="0" hidden="1" customWidth="1"/>
    <col min="6" max="6" width="14.7109375" customWidth="1"/>
    <col min="7" max="8" width="0" hidden="1" customWidth="1"/>
    <col min="9" max="9" width="14.7109375" customWidth="1"/>
    <col min="10" max="12" width="15.7109375" customWidth="1"/>
    <col min="13" max="13" width="9.5703125" customWidth="1"/>
  </cols>
  <sheetData>
    <row r="3" spans="1:13" ht="15" customHeight="1">
      <c r="A3" s="821" t="s">
        <v>125</v>
      </c>
      <c r="B3" s="330"/>
      <c r="C3" s="804" t="s">
        <v>1</v>
      </c>
      <c r="D3" s="804"/>
      <c r="E3" s="804"/>
      <c r="F3" s="804" t="s">
        <v>626</v>
      </c>
      <c r="G3" s="804"/>
      <c r="H3" s="804"/>
      <c r="I3" s="804"/>
      <c r="J3" s="804"/>
      <c r="K3" s="772"/>
      <c r="L3" s="772"/>
      <c r="M3" s="822"/>
    </row>
    <row r="4" spans="1:13" ht="15" customHeight="1">
      <c r="A4" s="821"/>
      <c r="B4" s="331"/>
      <c r="C4" s="803" t="s">
        <v>101</v>
      </c>
      <c r="D4" s="803"/>
      <c r="E4" s="803" t="s">
        <v>6</v>
      </c>
      <c r="F4" s="804" t="s">
        <v>127</v>
      </c>
      <c r="G4" s="804" t="s">
        <v>250</v>
      </c>
      <c r="H4" s="804"/>
      <c r="I4" s="332"/>
      <c r="J4" s="804" t="s">
        <v>132</v>
      </c>
      <c r="K4" s="803" t="s">
        <v>667</v>
      </c>
      <c r="L4" s="803" t="s">
        <v>668</v>
      </c>
      <c r="M4" s="822"/>
    </row>
    <row r="5" spans="1:13" ht="18" customHeight="1">
      <c r="A5" s="821"/>
      <c r="B5" s="333" t="s">
        <v>251</v>
      </c>
      <c r="C5" s="803"/>
      <c r="D5" s="803"/>
      <c r="E5" s="803"/>
      <c r="F5" s="804"/>
      <c r="G5" s="804" t="s">
        <v>252</v>
      </c>
      <c r="H5" s="804" t="s">
        <v>253</v>
      </c>
      <c r="I5" s="334"/>
      <c r="J5" s="804"/>
      <c r="K5" s="803"/>
      <c r="L5" s="803"/>
      <c r="M5" s="335"/>
    </row>
    <row r="6" spans="1:13" ht="18" customHeight="1">
      <c r="A6" s="821"/>
      <c r="B6" s="336"/>
      <c r="C6" s="337" t="s">
        <v>254</v>
      </c>
      <c r="D6" s="337" t="s">
        <v>255</v>
      </c>
      <c r="E6" s="803"/>
      <c r="F6" s="804"/>
      <c r="G6" s="804"/>
      <c r="H6" s="804"/>
      <c r="I6" s="338" t="s">
        <v>129</v>
      </c>
      <c r="J6" s="804"/>
      <c r="K6" s="803"/>
      <c r="L6" s="803"/>
    </row>
    <row r="7" spans="1:13" ht="15.75">
      <c r="A7" s="127"/>
      <c r="B7" s="28"/>
      <c r="C7" s="339"/>
      <c r="D7" s="339"/>
      <c r="E7" s="134"/>
      <c r="F7" s="340"/>
      <c r="G7" s="30"/>
      <c r="H7" s="31"/>
      <c r="I7" s="31"/>
      <c r="J7" s="133"/>
      <c r="K7" s="133"/>
      <c r="L7" s="133"/>
    </row>
    <row r="8" spans="1:13" ht="15.75">
      <c r="A8" s="127"/>
      <c r="B8" s="341"/>
      <c r="C8" s="342"/>
      <c r="D8" s="342"/>
      <c r="E8" s="134"/>
      <c r="F8" s="343"/>
      <c r="G8" s="30"/>
      <c r="H8" s="31"/>
      <c r="I8" s="31"/>
      <c r="J8" s="133"/>
      <c r="K8" s="133"/>
      <c r="L8" s="133"/>
    </row>
    <row r="9" spans="1:13" ht="17.45" customHeight="1">
      <c r="A9" s="242"/>
      <c r="B9" s="344" t="s">
        <v>256</v>
      </c>
      <c r="C9" s="258">
        <f>SUM(C7:C8)</f>
        <v>0</v>
      </c>
      <c r="D9" s="258">
        <f>SUM(D7:D8)</f>
        <v>0</v>
      </c>
      <c r="E9" s="342">
        <f>SUM(E7:E8)</f>
        <v>0</v>
      </c>
      <c r="F9" s="345">
        <v>5000000</v>
      </c>
      <c r="G9" s="258">
        <f>SUM(G7:G8)</f>
        <v>0</v>
      </c>
      <c r="H9" s="342">
        <f>SUM(H7:H8)</f>
        <v>0</v>
      </c>
      <c r="I9" s="342"/>
      <c r="J9" s="346">
        <v>5000000</v>
      </c>
      <c r="K9" s="346">
        <v>5000000</v>
      </c>
      <c r="L9" s="346">
        <v>2127500</v>
      </c>
    </row>
    <row r="10" spans="1:13" ht="15.75">
      <c r="A10" s="127"/>
      <c r="B10" s="341" t="s">
        <v>257</v>
      </c>
      <c r="C10" s="342"/>
      <c r="D10" s="342"/>
      <c r="E10" s="134"/>
      <c r="F10" s="347"/>
      <c r="G10" s="30"/>
      <c r="H10" s="31"/>
      <c r="I10" s="31"/>
      <c r="J10" s="133"/>
      <c r="K10" s="133"/>
      <c r="L10" s="133"/>
    </row>
    <row r="11" spans="1:13" ht="15.75">
      <c r="A11" s="127"/>
      <c r="B11" s="348"/>
      <c r="C11" s="339"/>
      <c r="D11" s="339"/>
      <c r="E11" s="134"/>
      <c r="F11" s="347"/>
      <c r="G11" s="30"/>
      <c r="H11" s="31"/>
      <c r="I11" s="31"/>
      <c r="J11" s="133"/>
      <c r="K11" s="133"/>
      <c r="L11" s="133"/>
    </row>
    <row r="12" spans="1:13" ht="17.45" customHeight="1">
      <c r="A12" s="242"/>
      <c r="B12" s="349" t="s">
        <v>258</v>
      </c>
      <c r="C12" s="31">
        <f>SUM(C10:C11)</f>
        <v>0</v>
      </c>
      <c r="D12" s="31">
        <f>SUM(D10:D11)</f>
        <v>0</v>
      </c>
      <c r="E12" s="30">
        <f>SUM(E10:E11)</f>
        <v>0</v>
      </c>
      <c r="F12" s="350">
        <v>500000</v>
      </c>
      <c r="G12" s="31">
        <f>SUM(G10:G11)</f>
        <v>0</v>
      </c>
      <c r="H12" s="30">
        <f>SUM(H10:H11)</f>
        <v>0</v>
      </c>
      <c r="I12" s="30"/>
      <c r="J12" s="133">
        <v>500000</v>
      </c>
      <c r="K12" s="133">
        <v>500000</v>
      </c>
      <c r="L12" s="133">
        <v>777113</v>
      </c>
    </row>
    <row r="13" spans="1:13" ht="15.75">
      <c r="A13" s="127"/>
      <c r="B13" s="341"/>
      <c r="C13" s="19"/>
      <c r="D13" s="19"/>
      <c r="E13" s="134"/>
      <c r="F13" s="347"/>
      <c r="G13" s="30"/>
      <c r="H13" s="31"/>
      <c r="I13" s="31"/>
      <c r="J13" s="133"/>
      <c r="K13" s="133"/>
      <c r="L13" s="133"/>
    </row>
    <row r="14" spans="1:13" ht="15.75">
      <c r="A14" s="127"/>
      <c r="B14" s="341" t="s">
        <v>259</v>
      </c>
      <c r="C14" s="20"/>
      <c r="D14" s="20"/>
      <c r="E14" s="134"/>
      <c r="F14" s="351">
        <v>840000</v>
      </c>
      <c r="G14" s="30"/>
      <c r="H14" s="31"/>
      <c r="I14" s="31"/>
      <c r="J14" s="133">
        <v>840000</v>
      </c>
      <c r="K14" s="133">
        <v>840000</v>
      </c>
      <c r="L14" s="133">
        <v>450000</v>
      </c>
    </row>
    <row r="15" spans="1:13" ht="17.45" customHeight="1">
      <c r="A15" s="242"/>
      <c r="B15" s="352"/>
      <c r="C15" s="31">
        <f>SUM(C13:C14)</f>
        <v>0</v>
      </c>
      <c r="D15" s="31">
        <f>SUM(D13:D14)</f>
        <v>0</v>
      </c>
      <c r="E15" s="30">
        <f>SUM(E13:E14)</f>
        <v>0</v>
      </c>
      <c r="F15" s="350"/>
      <c r="G15" s="31">
        <f>SUM(G13:G14)</f>
        <v>0</v>
      </c>
      <c r="H15" s="30">
        <f>SUM(H13:H14)</f>
        <v>0</v>
      </c>
      <c r="I15" s="30"/>
      <c r="J15" s="134"/>
      <c r="K15" s="134"/>
      <c r="L15" s="134"/>
    </row>
    <row r="16" spans="1:13" ht="15.75">
      <c r="A16" s="127"/>
      <c r="B16" s="341" t="s">
        <v>619</v>
      </c>
      <c r="C16" s="19"/>
      <c r="D16" s="19"/>
      <c r="E16" s="134"/>
      <c r="F16" s="350">
        <v>2000000</v>
      </c>
      <c r="G16" s="30"/>
      <c r="H16" s="31"/>
      <c r="I16" s="31"/>
      <c r="J16" s="133">
        <v>2000000</v>
      </c>
      <c r="K16" s="133">
        <v>2000000</v>
      </c>
      <c r="L16" s="133">
        <v>100000</v>
      </c>
    </row>
    <row r="17" spans="1:13" ht="18.75">
      <c r="A17" s="127"/>
      <c r="B17" s="341"/>
      <c r="C17" s="31"/>
      <c r="D17" s="31"/>
      <c r="E17" s="311"/>
      <c r="F17" s="347"/>
      <c r="G17" s="30"/>
      <c r="H17" s="31"/>
      <c r="I17" s="31"/>
      <c r="J17" s="133"/>
      <c r="K17" s="133"/>
      <c r="L17" s="133"/>
    </row>
    <row r="18" spans="1:13" ht="15.75">
      <c r="A18" s="127"/>
      <c r="B18" s="353" t="s">
        <v>558</v>
      </c>
      <c r="C18" s="30"/>
      <c r="D18" s="30"/>
      <c r="E18" s="134"/>
      <c r="F18" s="350">
        <v>530000</v>
      </c>
      <c r="G18" s="30"/>
      <c r="H18" s="31"/>
      <c r="I18" s="31"/>
      <c r="J18" s="133">
        <v>530000</v>
      </c>
      <c r="K18" s="133">
        <v>530000</v>
      </c>
      <c r="L18" s="133"/>
    </row>
    <row r="19" spans="1:13" ht="15.75">
      <c r="A19" s="127"/>
      <c r="B19" s="353"/>
      <c r="C19" s="30"/>
      <c r="D19" s="30"/>
      <c r="E19" s="134"/>
      <c r="F19" s="31"/>
      <c r="G19" s="30"/>
      <c r="H19" s="31"/>
      <c r="I19" s="31"/>
      <c r="J19" s="133"/>
      <c r="K19" s="133"/>
      <c r="L19" s="133"/>
    </row>
    <row r="20" spans="1:13" ht="15.75">
      <c r="A20" s="127"/>
      <c r="B20" s="353" t="s">
        <v>579</v>
      </c>
      <c r="C20" s="30"/>
      <c r="D20" s="30"/>
      <c r="E20" s="134"/>
      <c r="F20" s="30">
        <v>1200000</v>
      </c>
      <c r="G20" s="30"/>
      <c r="H20" s="31"/>
      <c r="I20" s="31"/>
      <c r="J20" s="133">
        <v>1200000</v>
      </c>
      <c r="K20" s="133">
        <v>1200000</v>
      </c>
      <c r="L20" s="133"/>
    </row>
    <row r="21" spans="1:13" ht="15.75">
      <c r="A21" s="127"/>
      <c r="B21" s="353"/>
      <c r="C21" s="30"/>
      <c r="D21" s="30"/>
      <c r="E21" s="134"/>
      <c r="F21" s="31"/>
      <c r="G21" s="30"/>
      <c r="H21" s="31"/>
      <c r="I21" s="31"/>
      <c r="J21" s="133"/>
      <c r="K21" s="133"/>
      <c r="L21" s="133"/>
    </row>
    <row r="22" spans="1:13" ht="15.75">
      <c r="A22" s="127"/>
      <c r="B22" s="353" t="s">
        <v>620</v>
      </c>
      <c r="C22" s="31">
        <f>SUM(C18:C21)</f>
        <v>0</v>
      </c>
      <c r="D22" s="31">
        <f>SUM(D18:D21)</f>
        <v>0</v>
      </c>
      <c r="E22" s="133">
        <f>SUM(E18:E21)</f>
        <v>0</v>
      </c>
      <c r="F22" s="30">
        <v>105000</v>
      </c>
      <c r="G22" s="31"/>
      <c r="H22" s="31"/>
      <c r="I22" s="31"/>
      <c r="J22" s="133">
        <v>105000</v>
      </c>
      <c r="K22" s="133">
        <v>105000</v>
      </c>
      <c r="L22" s="133"/>
    </row>
    <row r="23" spans="1:13" ht="15.75">
      <c r="A23" s="127"/>
      <c r="B23" s="354"/>
      <c r="C23" s="31"/>
      <c r="D23" s="31"/>
      <c r="E23" s="133"/>
      <c r="F23" s="31"/>
      <c r="G23" s="30"/>
      <c r="H23" s="31"/>
      <c r="I23" s="31"/>
      <c r="J23" s="134"/>
      <c r="K23" s="134"/>
      <c r="L23" s="134"/>
    </row>
    <row r="24" spans="1:13" ht="17.45" customHeight="1">
      <c r="A24" s="242"/>
      <c r="B24" s="352"/>
      <c r="C24" s="31">
        <f>SUM(C22:C23)</f>
        <v>0</v>
      </c>
      <c r="D24" s="31">
        <f>SUM(D22:D23)</f>
        <v>0</v>
      </c>
      <c r="E24" s="31">
        <f>SUM(E22:E23)</f>
        <v>0</v>
      </c>
      <c r="F24" s="30"/>
      <c r="G24" s="31">
        <f>SUM(G18:G23)</f>
        <v>0</v>
      </c>
      <c r="H24" s="31">
        <f>SUM(H18:H23)</f>
        <v>0</v>
      </c>
      <c r="I24" s="31"/>
      <c r="J24" s="134"/>
      <c r="K24" s="134"/>
      <c r="L24" s="134"/>
      <c r="M24" s="300"/>
    </row>
    <row r="25" spans="1:13" ht="17.45" customHeight="1">
      <c r="A25" s="355"/>
      <c r="B25" s="356"/>
      <c r="C25" s="31"/>
      <c r="D25" s="31"/>
      <c r="E25" s="294"/>
      <c r="F25" s="31"/>
      <c r="G25" s="31"/>
      <c r="H25" s="31"/>
      <c r="I25" s="31"/>
      <c r="J25" s="134"/>
      <c r="K25" s="134"/>
      <c r="L25" s="134"/>
      <c r="M25" s="300"/>
    </row>
    <row r="26" spans="1:13" ht="15.75">
      <c r="A26" s="127"/>
      <c r="B26" s="28"/>
      <c r="C26" s="30"/>
      <c r="D26" s="30"/>
      <c r="E26" s="278"/>
      <c r="F26" s="31"/>
      <c r="G26" s="30"/>
      <c r="H26" s="31"/>
      <c r="I26" s="31"/>
      <c r="J26" s="133"/>
      <c r="K26" s="133"/>
      <c r="L26" s="133"/>
      <c r="M26" s="300"/>
    </row>
    <row r="27" spans="1:13" ht="15.75">
      <c r="A27" s="127"/>
      <c r="B27" s="341"/>
      <c r="C27" s="30"/>
      <c r="D27" s="30"/>
      <c r="E27" s="278"/>
      <c r="F27" s="31"/>
      <c r="G27" s="30"/>
      <c r="H27" s="31"/>
      <c r="I27" s="31"/>
      <c r="J27" s="133"/>
      <c r="K27" s="133"/>
      <c r="L27" s="133"/>
      <c r="M27" s="300"/>
    </row>
    <row r="28" spans="1:13" ht="15.75">
      <c r="A28" s="127"/>
      <c r="B28" s="357"/>
      <c r="C28" s="30"/>
      <c r="D28" s="30"/>
      <c r="E28" s="278"/>
      <c r="F28" s="258"/>
      <c r="G28" s="342"/>
      <c r="H28" s="258"/>
      <c r="I28" s="258"/>
      <c r="J28" s="133"/>
      <c r="K28" s="133"/>
      <c r="L28" s="133"/>
      <c r="M28" s="300"/>
    </row>
    <row r="29" spans="1:13" ht="15.75">
      <c r="A29" s="127"/>
      <c r="B29" s="357"/>
      <c r="C29" s="30"/>
      <c r="D29" s="30"/>
      <c r="E29" s="278"/>
      <c r="F29" s="258"/>
      <c r="G29" s="342"/>
      <c r="H29" s="258"/>
      <c r="I29" s="258"/>
      <c r="J29" s="133"/>
      <c r="K29" s="133"/>
      <c r="L29" s="133"/>
      <c r="M29" s="300"/>
    </row>
    <row r="30" spans="1:13" ht="15.75">
      <c r="A30" s="127"/>
      <c r="B30" s="357"/>
      <c r="C30" s="30"/>
      <c r="D30" s="30"/>
      <c r="E30" s="278"/>
      <c r="F30" s="258"/>
      <c r="G30" s="342"/>
      <c r="H30" s="258"/>
      <c r="I30" s="258"/>
      <c r="J30" s="133"/>
      <c r="K30" s="133"/>
      <c r="L30" s="133"/>
      <c r="M30" s="300"/>
    </row>
    <row r="31" spans="1:13" ht="15.75">
      <c r="A31" s="127"/>
      <c r="B31" s="357"/>
      <c r="C31" s="30"/>
      <c r="D31" s="30"/>
      <c r="E31" s="278"/>
      <c r="F31" s="258"/>
      <c r="G31" s="342"/>
      <c r="H31" s="258"/>
      <c r="I31" s="258"/>
      <c r="J31" s="133"/>
      <c r="K31" s="133"/>
      <c r="L31" s="133"/>
      <c r="M31" s="300"/>
    </row>
    <row r="32" spans="1:13" ht="15.75">
      <c r="A32" s="127"/>
      <c r="B32" s="357"/>
      <c r="C32" s="30"/>
      <c r="D32" s="30"/>
      <c r="E32" s="278"/>
      <c r="F32" s="258"/>
      <c r="G32" s="342"/>
      <c r="H32" s="258"/>
      <c r="I32" s="258"/>
      <c r="J32" s="133"/>
      <c r="K32" s="133"/>
      <c r="L32" s="133"/>
      <c r="M32" s="300"/>
    </row>
    <row r="33" spans="1:13" ht="15.75">
      <c r="A33" s="127"/>
      <c r="B33" s="357"/>
      <c r="C33" s="30"/>
      <c r="D33" s="30"/>
      <c r="E33" s="278"/>
      <c r="F33" s="258"/>
      <c r="G33" s="342"/>
      <c r="H33" s="258"/>
      <c r="I33" s="258"/>
      <c r="J33" s="133"/>
      <c r="K33" s="133"/>
      <c r="L33" s="133"/>
      <c r="M33" s="300"/>
    </row>
    <row r="34" spans="1:13" ht="15.6" customHeight="1">
      <c r="A34" s="355"/>
      <c r="B34" s="354"/>
      <c r="C34" s="31">
        <f>SUM(C26:C33)</f>
        <v>0</v>
      </c>
      <c r="D34" s="31">
        <f>SUM(D26:D33)</f>
        <v>0</v>
      </c>
      <c r="E34" s="133">
        <f>SUM(E26:E33)</f>
        <v>0</v>
      </c>
      <c r="F34" s="30"/>
      <c r="G34" s="31">
        <f>SUM(G26:G33)</f>
        <v>0</v>
      </c>
      <c r="H34" s="31">
        <f>SUM(H26:H33)</f>
        <v>0</v>
      </c>
      <c r="I34" s="31"/>
      <c r="J34" s="134"/>
      <c r="K34" s="134"/>
      <c r="L34" s="134"/>
      <c r="M34" s="300"/>
    </row>
    <row r="35" spans="1:13" ht="17.45" customHeight="1">
      <c r="A35" s="242"/>
      <c r="B35" s="352"/>
      <c r="C35" s="30">
        <f>SUM(C25,C34)</f>
        <v>0</v>
      </c>
      <c r="D35" s="30">
        <f>SUM(D25,D34)</f>
        <v>0</v>
      </c>
      <c r="E35" s="31">
        <f>SUM(E25,E34)</f>
        <v>0</v>
      </c>
      <c r="F35" s="30"/>
      <c r="G35" s="30">
        <f>SUM(G25,G34)</f>
        <v>0</v>
      </c>
      <c r="H35" s="30">
        <f>SUM(H25,H34)</f>
        <v>0</v>
      </c>
      <c r="I35" s="30"/>
      <c r="J35" s="134"/>
      <c r="K35" s="134"/>
      <c r="L35" s="134"/>
      <c r="M35" s="300"/>
    </row>
    <row r="36" spans="1:13" ht="18.75">
      <c r="A36" s="358"/>
      <c r="B36" s="358" t="s">
        <v>260</v>
      </c>
      <c r="C36" s="175" t="e">
        <f>SUM(C9,C12,C15,#REF!,C24,C35)</f>
        <v>#REF!</v>
      </c>
      <c r="D36" s="175" t="e">
        <f>SUM(D9,D12,D15,#REF!,D24,D35)</f>
        <v>#REF!</v>
      </c>
      <c r="E36" s="359" t="e">
        <f>SUM(E9,E12,E15,#REF!,E24,E35)</f>
        <v>#REF!</v>
      </c>
      <c r="F36" s="175">
        <f>SUM(F8:F35)</f>
        <v>10175000</v>
      </c>
      <c r="G36" s="175" t="e">
        <f>SUM(G9,G12,G15,#REF!,G24,G35)</f>
        <v>#REF!</v>
      </c>
      <c r="H36" s="175" t="e">
        <f>SUM(H9,H12,H15,#REF!,H24,H35)</f>
        <v>#REF!</v>
      </c>
      <c r="I36" s="175"/>
      <c r="J36" s="360">
        <f>SUM(J7:J35)</f>
        <v>10175000</v>
      </c>
      <c r="K36" s="360">
        <f t="shared" ref="K36:L36" si="0">SUM(K7:K35)</f>
        <v>10175000</v>
      </c>
      <c r="L36" s="360">
        <f t="shared" si="0"/>
        <v>3454613</v>
      </c>
      <c r="M36" s="361"/>
    </row>
    <row r="37" spans="1:13">
      <c r="H37" s="295" t="e">
        <f>SUM(G36:H36)</f>
        <v>#REF!</v>
      </c>
      <c r="I37" s="295"/>
      <c r="M37" s="300"/>
    </row>
    <row r="38" spans="1:13">
      <c r="M38" s="300"/>
    </row>
  </sheetData>
  <sheetProtection selectLockedCells="1" selectUnlockedCells="1"/>
  <mergeCells count="13">
    <mergeCell ref="A3:A6"/>
    <mergeCell ref="C3:E3"/>
    <mergeCell ref="F3:J3"/>
    <mergeCell ref="M3:M4"/>
    <mergeCell ref="C4:D5"/>
    <mergeCell ref="E4:E6"/>
    <mergeCell ref="F4:F6"/>
    <mergeCell ref="G4:H4"/>
    <mergeCell ref="J4:J6"/>
    <mergeCell ref="G5:G6"/>
    <mergeCell ref="H5:H6"/>
    <mergeCell ref="K4:K6"/>
    <mergeCell ref="L4:L6"/>
  </mergeCells>
  <phoneticPr fontId="55" type="noConversion"/>
  <pageMargins left="0.74791666666666667" right="0.74791666666666667" top="0.98402777777777772" bottom="0.98402777777777772" header="0.51180555555555551" footer="0.51180555555555551"/>
  <pageSetup paperSize="9" scale="83" firstPageNumber="0" orientation="portrait" horizontalDpi="300" verticalDpi="300" r:id="rId1"/>
  <headerFooter alignWithMargins="0">
    <oddHeader>&amp;L&amp;"Arial CE,Normál"Hegyeshalom Nagyközségi Önkormányzat&amp;C&amp;"Arial CE,Normál"Szociális juttatások
kölcsönök&amp;R&amp;"Arial CE,Normál"8. melléklet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AC188"/>
  <sheetViews>
    <sheetView topLeftCell="A92" zoomScale="60" zoomScaleNormal="60" workbookViewId="0">
      <selection sqref="A1:F131"/>
    </sheetView>
  </sheetViews>
  <sheetFormatPr defaultColWidth="9.140625" defaultRowHeight="15"/>
  <cols>
    <col min="1" max="1" width="5.42578125" style="362" customWidth="1"/>
    <col min="2" max="2" width="59.28515625" style="362" customWidth="1"/>
    <col min="3" max="3" width="25.42578125" style="362" customWidth="1"/>
    <col min="4" max="4" width="0.28515625" style="362" customWidth="1"/>
    <col min="5" max="6" width="25.42578125" style="362" customWidth="1"/>
    <col min="7" max="7" width="15" style="362" customWidth="1"/>
    <col min="8" max="8" width="11.7109375" style="362" customWidth="1"/>
    <col min="9" max="9" width="21.42578125" style="362" customWidth="1"/>
    <col min="10" max="10" width="18.85546875" style="362" customWidth="1"/>
    <col min="11" max="11" width="21.140625" style="362" customWidth="1"/>
    <col min="12" max="16" width="18.85546875" style="362" customWidth="1"/>
    <col min="17" max="17" width="20.140625" style="362" customWidth="1"/>
    <col min="18" max="18" width="18.85546875" style="362" customWidth="1"/>
    <col min="19" max="19" width="18.5703125" style="362" customWidth="1"/>
    <col min="20" max="20" width="19.28515625" style="362" customWidth="1"/>
    <col min="21" max="21" width="19.7109375" style="362" customWidth="1"/>
    <col min="22" max="23" width="17.28515625" style="362" customWidth="1"/>
    <col min="24" max="24" width="17.85546875" style="362" customWidth="1"/>
    <col min="25" max="25" width="18.7109375" style="362" customWidth="1"/>
    <col min="26" max="26" width="18.85546875" style="362" customWidth="1"/>
    <col min="27" max="27" width="19.85546875" style="362" customWidth="1"/>
    <col min="28" max="16384" width="9.140625" style="362"/>
  </cols>
  <sheetData>
    <row r="1" spans="1:28" ht="20.25" customHeight="1">
      <c r="A1" s="823" t="s">
        <v>125</v>
      </c>
      <c r="B1" s="363"/>
      <c r="C1" s="363"/>
      <c r="D1" s="632" t="s">
        <v>99</v>
      </c>
      <c r="E1" s="363"/>
      <c r="F1" s="363"/>
      <c r="G1" s="639"/>
      <c r="H1" s="364"/>
      <c r="I1" s="826" t="s">
        <v>237</v>
      </c>
      <c r="J1" s="827"/>
      <c r="K1" s="827"/>
      <c r="L1" s="827"/>
      <c r="M1" s="827"/>
      <c r="N1" s="827"/>
      <c r="O1" s="827"/>
      <c r="P1" s="827"/>
      <c r="Q1" s="827"/>
      <c r="R1" s="827"/>
      <c r="S1" s="827"/>
      <c r="T1" s="827"/>
      <c r="U1" s="827"/>
      <c r="V1" s="827"/>
      <c r="W1" s="827"/>
      <c r="X1" s="827"/>
      <c r="Y1" s="827"/>
      <c r="Z1" s="827"/>
      <c r="AA1" s="828"/>
    </row>
    <row r="2" spans="1:28" ht="12.75" customHeight="1">
      <c r="A2" s="823"/>
      <c r="B2" s="365" t="s">
        <v>261</v>
      </c>
      <c r="C2" s="366" t="s">
        <v>627</v>
      </c>
      <c r="D2" s="633" t="s">
        <v>103</v>
      </c>
      <c r="E2" s="366" t="s">
        <v>672</v>
      </c>
      <c r="F2" s="366" t="s">
        <v>669</v>
      </c>
      <c r="G2" s="640"/>
      <c r="H2" s="367"/>
      <c r="I2" s="825" t="s">
        <v>262</v>
      </c>
      <c r="J2" s="825" t="s">
        <v>263</v>
      </c>
      <c r="K2" s="825" t="s">
        <v>264</v>
      </c>
      <c r="L2" s="824" t="s">
        <v>265</v>
      </c>
      <c r="M2" s="825" t="s">
        <v>266</v>
      </c>
      <c r="N2" s="824" t="s">
        <v>267</v>
      </c>
      <c r="O2" s="824" t="s">
        <v>268</v>
      </c>
      <c r="P2" s="825" t="s">
        <v>269</v>
      </c>
      <c r="Q2" s="825" t="s">
        <v>270</v>
      </c>
      <c r="R2" s="825" t="s">
        <v>271</v>
      </c>
      <c r="S2" s="825" t="s">
        <v>272</v>
      </c>
      <c r="T2" s="824" t="s">
        <v>273</v>
      </c>
      <c r="U2" s="825" t="s">
        <v>274</v>
      </c>
      <c r="V2" s="825" t="s">
        <v>275</v>
      </c>
      <c r="W2" s="824" t="s">
        <v>276</v>
      </c>
      <c r="X2" s="825" t="s">
        <v>277</v>
      </c>
      <c r="Y2" s="824" t="s">
        <v>278</v>
      </c>
      <c r="Z2" s="825" t="s">
        <v>279</v>
      </c>
      <c r="AA2" s="829" t="s">
        <v>132</v>
      </c>
    </row>
    <row r="3" spans="1:28" ht="15.75">
      <c r="A3" s="823"/>
      <c r="B3" s="368"/>
      <c r="C3" s="366" t="s">
        <v>106</v>
      </c>
      <c r="D3" s="633" t="s">
        <v>107</v>
      </c>
      <c r="E3" s="366" t="s">
        <v>670</v>
      </c>
      <c r="F3" s="366" t="s">
        <v>671</v>
      </c>
      <c r="G3" s="640"/>
      <c r="H3" s="367"/>
      <c r="I3" s="825"/>
      <c r="J3" s="825"/>
      <c r="K3" s="825"/>
      <c r="L3" s="824"/>
      <c r="M3" s="825"/>
      <c r="N3" s="824"/>
      <c r="O3" s="824"/>
      <c r="P3" s="825"/>
      <c r="Q3" s="825"/>
      <c r="R3" s="825"/>
      <c r="S3" s="825"/>
      <c r="T3" s="824"/>
      <c r="U3" s="825"/>
      <c r="V3" s="825"/>
      <c r="W3" s="824"/>
      <c r="X3" s="825"/>
      <c r="Y3" s="824"/>
      <c r="Z3" s="825"/>
      <c r="AA3" s="829"/>
    </row>
    <row r="4" spans="1:28" ht="15.75">
      <c r="A4" s="823"/>
      <c r="B4" s="369"/>
      <c r="C4" s="369"/>
      <c r="D4" s="633" t="s">
        <v>240</v>
      </c>
      <c r="E4" s="369"/>
      <c r="F4" s="369"/>
      <c r="G4" s="640"/>
      <c r="H4" s="367"/>
      <c r="I4" s="825"/>
      <c r="J4" s="825"/>
      <c r="K4" s="825"/>
      <c r="L4" s="824"/>
      <c r="M4" s="825"/>
      <c r="N4" s="824"/>
      <c r="O4" s="824"/>
      <c r="P4" s="825"/>
      <c r="Q4" s="825"/>
      <c r="R4" s="825"/>
      <c r="S4" s="825"/>
      <c r="T4" s="824"/>
      <c r="U4" s="825"/>
      <c r="V4" s="825"/>
      <c r="W4" s="824"/>
      <c r="X4" s="825"/>
      <c r="Y4" s="824"/>
      <c r="Z4" s="825"/>
      <c r="AA4" s="829"/>
    </row>
    <row r="5" spans="1:28" ht="15.75">
      <c r="A5" s="226" t="s">
        <v>280</v>
      </c>
      <c r="B5" s="146" t="s">
        <v>281</v>
      </c>
      <c r="C5" s="371">
        <f>AA5</f>
        <v>52832672</v>
      </c>
      <c r="D5" s="634"/>
      <c r="E5" s="371">
        <v>51342672</v>
      </c>
      <c r="F5" s="371">
        <v>22096313</v>
      </c>
      <c r="G5" s="641"/>
      <c r="H5" s="372"/>
      <c r="I5" s="371"/>
      <c r="J5" s="371">
        <v>306000</v>
      </c>
      <c r="K5" s="371">
        <v>11991096</v>
      </c>
      <c r="L5" s="371"/>
      <c r="M5" s="371"/>
      <c r="N5" s="371"/>
      <c r="O5" s="371">
        <v>17280000</v>
      </c>
      <c r="P5" s="371"/>
      <c r="Q5" s="377"/>
      <c r="R5" s="371">
        <v>0</v>
      </c>
      <c r="S5" s="371">
        <v>11593400</v>
      </c>
      <c r="T5" s="371"/>
      <c r="U5" s="371"/>
      <c r="V5" s="371"/>
      <c r="W5" s="377"/>
      <c r="X5" s="377"/>
      <c r="Y5" s="377">
        <v>11662176</v>
      </c>
      <c r="Z5" s="371"/>
      <c r="AA5" s="371">
        <f t="shared" ref="AA5:AA14" si="0">SUM(I5:Z5)</f>
        <v>52832672</v>
      </c>
      <c r="AB5" s="745">
        <f t="shared" ref="AB5:AB36" si="1">AA5-C5</f>
        <v>0</v>
      </c>
    </row>
    <row r="6" spans="1:28" ht="15.75">
      <c r="A6" s="226" t="s">
        <v>282</v>
      </c>
      <c r="B6" s="146" t="s">
        <v>283</v>
      </c>
      <c r="C6" s="371">
        <f t="shared" ref="C6:C69" si="2">AA6</f>
        <v>4074748</v>
      </c>
      <c r="D6" s="634"/>
      <c r="E6" s="371">
        <v>4074748</v>
      </c>
      <c r="F6" s="371">
        <v>303000</v>
      </c>
      <c r="G6" s="641"/>
      <c r="H6" s="372"/>
      <c r="I6" s="371"/>
      <c r="J6" s="371"/>
      <c r="K6" s="371">
        <v>999200</v>
      </c>
      <c r="L6" s="371"/>
      <c r="M6" s="371"/>
      <c r="N6" s="371"/>
      <c r="O6" s="371">
        <v>1440000</v>
      </c>
      <c r="P6" s="371"/>
      <c r="Q6" s="377">
        <v>0</v>
      </c>
      <c r="R6" s="371">
        <v>0</v>
      </c>
      <c r="S6" s="371">
        <v>663700</v>
      </c>
      <c r="T6" s="371"/>
      <c r="U6" s="371"/>
      <c r="V6" s="371"/>
      <c r="W6" s="377"/>
      <c r="X6" s="377"/>
      <c r="Y6" s="377">
        <v>971848</v>
      </c>
      <c r="Z6" s="371"/>
      <c r="AA6" s="371">
        <f t="shared" si="0"/>
        <v>4074748</v>
      </c>
      <c r="AB6" s="745">
        <f t="shared" si="1"/>
        <v>0</v>
      </c>
    </row>
    <row r="7" spans="1:28" ht="15.75">
      <c r="A7" s="226" t="s">
        <v>284</v>
      </c>
      <c r="B7" s="146" t="s">
        <v>285</v>
      </c>
      <c r="C7" s="371">
        <f t="shared" si="2"/>
        <v>0</v>
      </c>
      <c r="D7" s="634"/>
      <c r="E7" s="371">
        <f t="shared" ref="E7:F9" si="3">AC7</f>
        <v>0</v>
      </c>
      <c r="F7" s="371">
        <f t="shared" si="3"/>
        <v>0</v>
      </c>
      <c r="G7" s="641"/>
      <c r="H7" s="372"/>
      <c r="I7" s="371"/>
      <c r="J7" s="371"/>
      <c r="K7" s="371"/>
      <c r="L7" s="371"/>
      <c r="M7" s="371"/>
      <c r="N7" s="371"/>
      <c r="O7" s="371"/>
      <c r="P7" s="371"/>
      <c r="Q7" s="377"/>
      <c r="R7" s="371"/>
      <c r="S7" s="371"/>
      <c r="T7" s="371"/>
      <c r="U7" s="371"/>
      <c r="V7" s="371"/>
      <c r="W7" s="377"/>
      <c r="X7" s="377"/>
      <c r="Y7" s="377"/>
      <c r="Z7" s="371"/>
      <c r="AA7" s="371">
        <f t="shared" si="0"/>
        <v>0</v>
      </c>
      <c r="AB7" s="745">
        <f t="shared" si="1"/>
        <v>0</v>
      </c>
    </row>
    <row r="8" spans="1:28" ht="15.75">
      <c r="A8" s="226" t="s">
        <v>286</v>
      </c>
      <c r="B8" s="146" t="s">
        <v>287</v>
      </c>
      <c r="C8" s="371">
        <f t="shared" si="2"/>
        <v>0</v>
      </c>
      <c r="D8" s="634"/>
      <c r="E8" s="371">
        <f t="shared" si="3"/>
        <v>0</v>
      </c>
      <c r="F8" s="371">
        <f t="shared" si="3"/>
        <v>0</v>
      </c>
      <c r="G8" s="641"/>
      <c r="H8" s="372"/>
      <c r="I8" s="371"/>
      <c r="J8" s="371"/>
      <c r="K8" s="371"/>
      <c r="L8" s="371"/>
      <c r="M8" s="371"/>
      <c r="N8" s="371"/>
      <c r="O8" s="371"/>
      <c r="P8" s="371"/>
      <c r="Q8" s="377"/>
      <c r="R8" s="371"/>
      <c r="S8" s="371"/>
      <c r="T8" s="371"/>
      <c r="U8" s="371"/>
      <c r="V8" s="371"/>
      <c r="W8" s="377"/>
      <c r="X8" s="377"/>
      <c r="Y8" s="377"/>
      <c r="Z8" s="371"/>
      <c r="AA8" s="371">
        <f t="shared" si="0"/>
        <v>0</v>
      </c>
      <c r="AB8" s="745">
        <f t="shared" si="1"/>
        <v>0</v>
      </c>
    </row>
    <row r="9" spans="1:28" ht="15.75">
      <c r="A9" s="226" t="s">
        <v>288</v>
      </c>
      <c r="B9" s="146" t="s">
        <v>289</v>
      </c>
      <c r="C9" s="371">
        <f t="shared" si="2"/>
        <v>0</v>
      </c>
      <c r="D9" s="634"/>
      <c r="E9" s="371">
        <f t="shared" si="3"/>
        <v>0</v>
      </c>
      <c r="F9" s="371">
        <f t="shared" si="3"/>
        <v>0</v>
      </c>
      <c r="G9" s="641"/>
      <c r="H9" s="372"/>
      <c r="I9" s="371"/>
      <c r="J9" s="371"/>
      <c r="K9" s="371"/>
      <c r="L9" s="371"/>
      <c r="M9" s="371"/>
      <c r="N9" s="371"/>
      <c r="O9" s="371"/>
      <c r="P9" s="371"/>
      <c r="Q9" s="377"/>
      <c r="R9" s="371"/>
      <c r="S9" s="371"/>
      <c r="T9" s="371"/>
      <c r="U9" s="371"/>
      <c r="V9" s="371"/>
      <c r="W9" s="377"/>
      <c r="X9" s="377"/>
      <c r="Y9" s="377"/>
      <c r="Z9" s="371"/>
      <c r="AA9" s="371">
        <f t="shared" si="0"/>
        <v>0</v>
      </c>
      <c r="AB9" s="745">
        <f t="shared" si="1"/>
        <v>0</v>
      </c>
    </row>
    <row r="10" spans="1:28" ht="15.75">
      <c r="A10" s="226" t="s">
        <v>290</v>
      </c>
      <c r="B10" s="146" t="s">
        <v>291</v>
      </c>
      <c r="C10" s="371">
        <f t="shared" si="2"/>
        <v>2153642</v>
      </c>
      <c r="D10" s="634"/>
      <c r="E10" s="371">
        <v>2153642</v>
      </c>
      <c r="F10" s="371">
        <v>1420291</v>
      </c>
      <c r="G10" s="641"/>
      <c r="H10" s="372"/>
      <c r="I10" s="371"/>
      <c r="J10" s="371"/>
      <c r="K10" s="371">
        <v>834802</v>
      </c>
      <c r="L10" s="371"/>
      <c r="M10" s="371"/>
      <c r="N10" s="371"/>
      <c r="O10" s="371">
        <v>347826</v>
      </c>
      <c r="P10" s="371"/>
      <c r="Q10" s="377"/>
      <c r="R10" s="371"/>
      <c r="S10" s="371">
        <v>623188</v>
      </c>
      <c r="T10" s="371"/>
      <c r="U10" s="371"/>
      <c r="V10" s="371"/>
      <c r="W10" s="377"/>
      <c r="X10" s="377"/>
      <c r="Y10" s="377">
        <v>347826</v>
      </c>
      <c r="Z10" s="371"/>
      <c r="AA10" s="371">
        <f t="shared" si="0"/>
        <v>2153642</v>
      </c>
      <c r="AB10" s="745">
        <f t="shared" si="1"/>
        <v>0</v>
      </c>
    </row>
    <row r="11" spans="1:28" ht="15.75">
      <c r="A11" s="226" t="s">
        <v>292</v>
      </c>
      <c r="B11" s="146" t="s">
        <v>293</v>
      </c>
      <c r="C11" s="371">
        <f t="shared" si="2"/>
        <v>466500</v>
      </c>
      <c r="D11" s="634"/>
      <c r="E11" s="371">
        <v>466500</v>
      </c>
      <c r="F11" s="371">
        <v>200000</v>
      </c>
      <c r="G11" s="641"/>
      <c r="H11" s="372"/>
      <c r="I11" s="371"/>
      <c r="J11" s="371"/>
      <c r="K11" s="371">
        <v>466500</v>
      </c>
      <c r="L11" s="371"/>
      <c r="M11" s="371"/>
      <c r="N11" s="746"/>
      <c r="O11" s="371"/>
      <c r="P11" s="371"/>
      <c r="Q11" s="377"/>
      <c r="R11" s="371"/>
      <c r="S11" s="371"/>
      <c r="T11" s="371"/>
      <c r="U11" s="371"/>
      <c r="V11" s="371"/>
      <c r="W11" s="747"/>
      <c r="X11" s="377"/>
      <c r="Y11" s="377"/>
      <c r="Z11" s="371"/>
      <c r="AA11" s="371">
        <f t="shared" si="0"/>
        <v>466500</v>
      </c>
      <c r="AB11" s="745">
        <f t="shared" si="1"/>
        <v>0</v>
      </c>
    </row>
    <row r="12" spans="1:28" ht="15.75">
      <c r="A12" s="226" t="s">
        <v>294</v>
      </c>
      <c r="B12" s="146" t="s">
        <v>295</v>
      </c>
      <c r="C12" s="371">
        <f t="shared" si="2"/>
        <v>368000</v>
      </c>
      <c r="D12" s="634"/>
      <c r="E12" s="371">
        <v>368000</v>
      </c>
      <c r="F12" s="371">
        <v>119700</v>
      </c>
      <c r="G12" s="641"/>
      <c r="H12" s="372"/>
      <c r="I12" s="371"/>
      <c r="J12" s="371"/>
      <c r="K12" s="371"/>
      <c r="L12" s="371"/>
      <c r="M12" s="371"/>
      <c r="N12" s="371"/>
      <c r="O12" s="371">
        <v>108000</v>
      </c>
      <c r="P12" s="371"/>
      <c r="Q12" s="377"/>
      <c r="R12" s="371"/>
      <c r="S12" s="371"/>
      <c r="T12" s="371"/>
      <c r="U12" s="371"/>
      <c r="V12" s="371"/>
      <c r="W12" s="377"/>
      <c r="X12" s="377"/>
      <c r="Y12" s="377">
        <v>260000</v>
      </c>
      <c r="Z12" s="371"/>
      <c r="AA12" s="371">
        <f t="shared" si="0"/>
        <v>368000</v>
      </c>
      <c r="AB12" s="745">
        <f t="shared" si="1"/>
        <v>0</v>
      </c>
    </row>
    <row r="13" spans="1:28" ht="15.75">
      <c r="A13" s="226" t="s">
        <v>296</v>
      </c>
      <c r="B13" s="146" t="s">
        <v>297</v>
      </c>
      <c r="C13" s="371">
        <f t="shared" si="2"/>
        <v>168000</v>
      </c>
      <c r="D13" s="634"/>
      <c r="E13" s="371">
        <v>168000</v>
      </c>
      <c r="F13" s="371">
        <v>53600</v>
      </c>
      <c r="G13" s="641"/>
      <c r="H13" s="372"/>
      <c r="I13" s="371"/>
      <c r="J13" s="371"/>
      <c r="K13" s="371">
        <v>72000</v>
      </c>
      <c r="L13" s="371"/>
      <c r="M13" s="371"/>
      <c r="N13" s="371"/>
      <c r="O13" s="371">
        <v>24000</v>
      </c>
      <c r="P13" s="371"/>
      <c r="Q13" s="377"/>
      <c r="R13" s="371">
        <v>0</v>
      </c>
      <c r="S13" s="371">
        <v>48000</v>
      </c>
      <c r="T13" s="371"/>
      <c r="U13" s="371"/>
      <c r="V13" s="371"/>
      <c r="W13" s="377"/>
      <c r="X13" s="377"/>
      <c r="Y13" s="377">
        <v>24000</v>
      </c>
      <c r="Z13" s="371"/>
      <c r="AA13" s="371">
        <f t="shared" si="0"/>
        <v>168000</v>
      </c>
      <c r="AB13" s="745">
        <f t="shared" si="1"/>
        <v>0</v>
      </c>
    </row>
    <row r="14" spans="1:28" ht="15.75">
      <c r="A14" s="226" t="s">
        <v>298</v>
      </c>
      <c r="B14" s="146" t="s">
        <v>299</v>
      </c>
      <c r="C14" s="371">
        <f t="shared" si="2"/>
        <v>0</v>
      </c>
      <c r="D14" s="634"/>
      <c r="E14" s="371">
        <v>240000</v>
      </c>
      <c r="F14" s="371">
        <v>240000</v>
      </c>
      <c r="G14" s="641"/>
      <c r="H14" s="372"/>
      <c r="I14" s="371"/>
      <c r="J14" s="371"/>
      <c r="K14" s="371"/>
      <c r="L14" s="371"/>
      <c r="M14" s="371"/>
      <c r="N14" s="371"/>
      <c r="O14" s="371"/>
      <c r="P14" s="371"/>
      <c r="Q14" s="377"/>
      <c r="R14" s="371"/>
      <c r="S14" s="371"/>
      <c r="T14" s="371"/>
      <c r="U14" s="371"/>
      <c r="V14" s="371"/>
      <c r="W14" s="377"/>
      <c r="X14" s="377"/>
      <c r="Y14" s="377">
        <v>0</v>
      </c>
      <c r="Z14" s="371"/>
      <c r="AA14" s="371">
        <f t="shared" si="0"/>
        <v>0</v>
      </c>
      <c r="AB14" s="745">
        <f t="shared" si="1"/>
        <v>0</v>
      </c>
    </row>
    <row r="15" spans="1:28" ht="15.75">
      <c r="A15" s="373" t="s">
        <v>300</v>
      </c>
      <c r="B15" s="27" t="s">
        <v>301</v>
      </c>
      <c r="C15" s="371">
        <f>AA15</f>
        <v>60063562</v>
      </c>
      <c r="D15" s="635">
        <f>SUM(D5:D14)</f>
        <v>0</v>
      </c>
      <c r="E15" s="371">
        <f>SUM(E5:E14)</f>
        <v>58813562</v>
      </c>
      <c r="F15" s="371">
        <f>SUM(F5:F14)</f>
        <v>24432904</v>
      </c>
      <c r="G15" s="642">
        <f>SUM(G5:G14)</f>
        <v>0</v>
      </c>
      <c r="H15" s="374"/>
      <c r="I15" s="370">
        <f t="shared" ref="I15:Z15" si="4">SUM(I5:I14)</f>
        <v>0</v>
      </c>
      <c r="J15" s="370">
        <f t="shared" si="4"/>
        <v>306000</v>
      </c>
      <c r="K15" s="370">
        <f t="shared" si="4"/>
        <v>14363598</v>
      </c>
      <c r="L15" s="370">
        <f t="shared" si="4"/>
        <v>0</v>
      </c>
      <c r="M15" s="370">
        <f t="shared" si="4"/>
        <v>0</v>
      </c>
      <c r="N15" s="370">
        <f t="shared" si="4"/>
        <v>0</v>
      </c>
      <c r="O15" s="370">
        <f t="shared" si="4"/>
        <v>19199826</v>
      </c>
      <c r="P15" s="370">
        <f t="shared" si="4"/>
        <v>0</v>
      </c>
      <c r="Q15" s="375">
        <f t="shared" si="4"/>
        <v>0</v>
      </c>
      <c r="R15" s="370">
        <f t="shared" si="4"/>
        <v>0</v>
      </c>
      <c r="S15" s="370">
        <f t="shared" si="4"/>
        <v>12928288</v>
      </c>
      <c r="T15" s="370">
        <f t="shared" si="4"/>
        <v>0</v>
      </c>
      <c r="U15" s="370">
        <f t="shared" si="4"/>
        <v>0</v>
      </c>
      <c r="V15" s="370">
        <f t="shared" si="4"/>
        <v>0</v>
      </c>
      <c r="W15" s="375">
        <f t="shared" si="4"/>
        <v>0</v>
      </c>
      <c r="X15" s="375">
        <f t="shared" si="4"/>
        <v>0</v>
      </c>
      <c r="Y15" s="375">
        <f t="shared" si="4"/>
        <v>13265850</v>
      </c>
      <c r="Z15" s="370">
        <f t="shared" si="4"/>
        <v>0</v>
      </c>
      <c r="AA15" s="370">
        <f>SUM(AA5:AA14)</f>
        <v>60063562</v>
      </c>
      <c r="AB15" s="745">
        <f t="shared" si="1"/>
        <v>0</v>
      </c>
    </row>
    <row r="16" spans="1:28" ht="15.75">
      <c r="A16" s="226" t="s">
        <v>302</v>
      </c>
      <c r="B16" s="146" t="s">
        <v>303</v>
      </c>
      <c r="C16" s="371">
        <f t="shared" si="2"/>
        <v>13825284</v>
      </c>
      <c r="D16" s="635"/>
      <c r="E16" s="371">
        <v>13825284</v>
      </c>
      <c r="F16" s="371">
        <v>6049800</v>
      </c>
      <c r="G16" s="642"/>
      <c r="H16" s="374"/>
      <c r="I16" s="371"/>
      <c r="J16" s="371"/>
      <c r="K16" s="371">
        <v>13825284</v>
      </c>
      <c r="L16" s="371"/>
      <c r="M16" s="371"/>
      <c r="N16" s="371"/>
      <c r="O16" s="371"/>
      <c r="P16" s="371"/>
      <c r="Q16" s="377"/>
      <c r="R16" s="371"/>
      <c r="S16" s="371"/>
      <c r="T16" s="371"/>
      <c r="U16" s="371"/>
      <c r="V16" s="371"/>
      <c r="W16" s="377"/>
      <c r="X16" s="377"/>
      <c r="Y16" s="377"/>
      <c r="Z16" s="371"/>
      <c r="AA16" s="371">
        <f>SUM(I16:Z16)</f>
        <v>13825284</v>
      </c>
      <c r="AB16" s="745">
        <f t="shared" si="1"/>
        <v>0</v>
      </c>
    </row>
    <row r="17" spans="1:28" ht="15.75">
      <c r="A17" s="226" t="s">
        <v>304</v>
      </c>
      <c r="B17" s="146" t="s">
        <v>305</v>
      </c>
      <c r="C17" s="371">
        <f t="shared" si="2"/>
        <v>960000</v>
      </c>
      <c r="D17" s="635"/>
      <c r="E17" s="371">
        <v>2210000</v>
      </c>
      <c r="F17" s="371">
        <v>1018549</v>
      </c>
      <c r="G17" s="642"/>
      <c r="H17" s="374"/>
      <c r="I17" s="371"/>
      <c r="J17" s="371"/>
      <c r="K17" s="371"/>
      <c r="L17" s="371"/>
      <c r="M17" s="371"/>
      <c r="N17" s="371"/>
      <c r="O17" s="371"/>
      <c r="P17" s="371"/>
      <c r="Q17" s="377"/>
      <c r="R17" s="371"/>
      <c r="S17" s="371"/>
      <c r="T17" s="371"/>
      <c r="U17" s="371"/>
      <c r="V17" s="371"/>
      <c r="W17" s="377"/>
      <c r="X17" s="377"/>
      <c r="Y17" s="377">
        <v>0</v>
      </c>
      <c r="Z17" s="371">
        <v>960000</v>
      </c>
      <c r="AA17" s="371">
        <f>SUM(I17:Z17)</f>
        <v>960000</v>
      </c>
      <c r="AB17" s="745">
        <f t="shared" si="1"/>
        <v>0</v>
      </c>
    </row>
    <row r="18" spans="1:28" ht="15.75">
      <c r="A18" s="226" t="s">
        <v>306</v>
      </c>
      <c r="B18" s="146" t="s">
        <v>307</v>
      </c>
      <c r="C18" s="371">
        <f t="shared" si="2"/>
        <v>1200000</v>
      </c>
      <c r="D18" s="635"/>
      <c r="E18" s="371">
        <v>1200000</v>
      </c>
      <c r="F18" s="371">
        <v>558700</v>
      </c>
      <c r="G18" s="642"/>
      <c r="H18" s="374"/>
      <c r="I18" s="371"/>
      <c r="J18" s="371"/>
      <c r="K18" s="371">
        <v>1200000</v>
      </c>
      <c r="L18" s="371"/>
      <c r="M18" s="371"/>
      <c r="N18" s="371"/>
      <c r="O18" s="371"/>
      <c r="P18" s="371"/>
      <c r="Q18" s="377"/>
      <c r="R18" s="370"/>
      <c r="S18" s="371"/>
      <c r="T18" s="371"/>
      <c r="U18" s="371"/>
      <c r="V18" s="371"/>
      <c r="W18" s="377"/>
      <c r="X18" s="377"/>
      <c r="Y18" s="377"/>
      <c r="Z18" s="371"/>
      <c r="AA18" s="371">
        <f>SUM(I18:Z18)</f>
        <v>1200000</v>
      </c>
      <c r="AB18" s="745">
        <f t="shared" si="1"/>
        <v>0</v>
      </c>
    </row>
    <row r="19" spans="1:28" ht="15.75">
      <c r="A19" s="373" t="s">
        <v>308</v>
      </c>
      <c r="B19" s="27" t="s">
        <v>309</v>
      </c>
      <c r="C19" s="371">
        <f t="shared" si="2"/>
        <v>15985284</v>
      </c>
      <c r="D19" s="634">
        <f>SUM(D16:D18)</f>
        <v>0</v>
      </c>
      <c r="E19" s="371">
        <f>SUM(E16:E18)</f>
        <v>17235284</v>
      </c>
      <c r="F19" s="371">
        <f>SUM(F16:F18)</f>
        <v>7627049</v>
      </c>
      <c r="G19" s="641"/>
      <c r="H19" s="372"/>
      <c r="I19" s="370">
        <f t="shared" ref="I19:Z19" si="5">SUM(I16:I18)</f>
        <v>0</v>
      </c>
      <c r="J19" s="370">
        <f t="shared" si="5"/>
        <v>0</v>
      </c>
      <c r="K19" s="370">
        <f>SUM(K16:K18)</f>
        <v>15025284</v>
      </c>
      <c r="L19" s="370">
        <f t="shared" si="5"/>
        <v>0</v>
      </c>
      <c r="M19" s="370">
        <f t="shared" si="5"/>
        <v>0</v>
      </c>
      <c r="N19" s="370">
        <f t="shared" si="5"/>
        <v>0</v>
      </c>
      <c r="O19" s="370">
        <f t="shared" si="5"/>
        <v>0</v>
      </c>
      <c r="P19" s="370">
        <f t="shared" si="5"/>
        <v>0</v>
      </c>
      <c r="Q19" s="375">
        <f t="shared" si="5"/>
        <v>0</v>
      </c>
      <c r="R19" s="370">
        <f t="shared" si="5"/>
        <v>0</v>
      </c>
      <c r="S19" s="370">
        <f t="shared" si="5"/>
        <v>0</v>
      </c>
      <c r="T19" s="370">
        <f t="shared" si="5"/>
        <v>0</v>
      </c>
      <c r="U19" s="370">
        <f t="shared" si="5"/>
        <v>0</v>
      </c>
      <c r="V19" s="370">
        <f t="shared" si="5"/>
        <v>0</v>
      </c>
      <c r="W19" s="375">
        <f t="shared" si="5"/>
        <v>0</v>
      </c>
      <c r="X19" s="375">
        <f t="shared" si="5"/>
        <v>0</v>
      </c>
      <c r="Y19" s="375">
        <f t="shared" si="5"/>
        <v>0</v>
      </c>
      <c r="Z19" s="370">
        <f t="shared" si="5"/>
        <v>960000</v>
      </c>
      <c r="AA19" s="370">
        <f>AA16+AA17+AA18</f>
        <v>15985284</v>
      </c>
      <c r="AB19" s="745">
        <f t="shared" si="1"/>
        <v>0</v>
      </c>
    </row>
    <row r="20" spans="1:28" ht="15.75">
      <c r="A20" s="373" t="s">
        <v>11</v>
      </c>
      <c r="B20" s="27" t="s">
        <v>310</v>
      </c>
      <c r="C20" s="371">
        <f t="shared" si="2"/>
        <v>76048846</v>
      </c>
      <c r="D20" s="634">
        <f>SUM(D15,D19)</f>
        <v>0</v>
      </c>
      <c r="E20" s="371">
        <f>E15+E19</f>
        <v>76048846</v>
      </c>
      <c r="F20" s="371">
        <f>F15+F19</f>
        <v>32059953</v>
      </c>
      <c r="G20" s="641"/>
      <c r="H20" s="372"/>
      <c r="I20" s="370">
        <f t="shared" ref="I20:Z20" si="6">SUM(I15,I19)</f>
        <v>0</v>
      </c>
      <c r="J20" s="370">
        <f t="shared" si="6"/>
        <v>306000</v>
      </c>
      <c r="K20" s="370">
        <f>SUM(K15,K19)</f>
        <v>29388882</v>
      </c>
      <c r="L20" s="370">
        <f t="shared" si="6"/>
        <v>0</v>
      </c>
      <c r="M20" s="370">
        <f t="shared" si="6"/>
        <v>0</v>
      </c>
      <c r="N20" s="370">
        <f t="shared" si="6"/>
        <v>0</v>
      </c>
      <c r="O20" s="370">
        <f t="shared" si="6"/>
        <v>19199826</v>
      </c>
      <c r="P20" s="370">
        <f t="shared" si="6"/>
        <v>0</v>
      </c>
      <c r="Q20" s="375">
        <f t="shared" si="6"/>
        <v>0</v>
      </c>
      <c r="R20" s="370">
        <f t="shared" si="6"/>
        <v>0</v>
      </c>
      <c r="S20" s="370">
        <f t="shared" si="6"/>
        <v>12928288</v>
      </c>
      <c r="T20" s="370">
        <f t="shared" si="6"/>
        <v>0</v>
      </c>
      <c r="U20" s="370">
        <f t="shared" si="6"/>
        <v>0</v>
      </c>
      <c r="V20" s="370">
        <f t="shared" si="6"/>
        <v>0</v>
      </c>
      <c r="W20" s="375">
        <f t="shared" si="6"/>
        <v>0</v>
      </c>
      <c r="X20" s="375">
        <f t="shared" si="6"/>
        <v>0</v>
      </c>
      <c r="Y20" s="375">
        <f t="shared" si="6"/>
        <v>13265850</v>
      </c>
      <c r="Z20" s="370">
        <f t="shared" si="6"/>
        <v>960000</v>
      </c>
      <c r="AA20" s="370">
        <f>AA15+AA19</f>
        <v>76048846</v>
      </c>
      <c r="AB20" s="745">
        <f t="shared" si="1"/>
        <v>0</v>
      </c>
    </row>
    <row r="21" spans="1:28" ht="15.75">
      <c r="A21" s="226" t="s">
        <v>311</v>
      </c>
      <c r="B21" s="146" t="s">
        <v>312</v>
      </c>
      <c r="C21" s="371">
        <f t="shared" si="2"/>
        <v>11227306</v>
      </c>
      <c r="D21" s="634"/>
      <c r="E21" s="371">
        <v>11227306</v>
      </c>
      <c r="F21" s="371">
        <v>4887955</v>
      </c>
      <c r="G21" s="641"/>
      <c r="H21" s="372"/>
      <c r="I21" s="371"/>
      <c r="J21" s="371">
        <v>45900</v>
      </c>
      <c r="K21" s="371">
        <v>4265442</v>
      </c>
      <c r="L21" s="371"/>
      <c r="M21" s="371"/>
      <c r="N21" s="371"/>
      <c r="O21" s="371">
        <v>2905320</v>
      </c>
      <c r="P21" s="371"/>
      <c r="Q21" s="377"/>
      <c r="R21" s="371">
        <v>0</v>
      </c>
      <c r="S21" s="371">
        <v>1899850</v>
      </c>
      <c r="T21" s="371"/>
      <c r="U21" s="371"/>
      <c r="V21" s="371"/>
      <c r="W21" s="377"/>
      <c r="X21" s="377"/>
      <c r="Y21" s="377">
        <v>1961994</v>
      </c>
      <c r="Z21" s="371">
        <v>148800</v>
      </c>
      <c r="AA21" s="371">
        <f>SUM(I21:Z21)</f>
        <v>11227306</v>
      </c>
      <c r="AB21" s="745">
        <f t="shared" si="1"/>
        <v>0</v>
      </c>
    </row>
    <row r="22" spans="1:28" ht="15.75">
      <c r="A22" s="226" t="s">
        <v>313</v>
      </c>
      <c r="B22" s="146" t="s">
        <v>314</v>
      </c>
      <c r="C22" s="371">
        <f t="shared" si="2"/>
        <v>0</v>
      </c>
      <c r="D22" s="634"/>
      <c r="E22" s="371">
        <f t="shared" ref="E22:E56" si="7">AC22</f>
        <v>0</v>
      </c>
      <c r="F22" s="371">
        <f t="shared" ref="F22:F56" si="8">AD22</f>
        <v>0</v>
      </c>
      <c r="G22" s="641"/>
      <c r="H22" s="372"/>
      <c r="I22" s="371"/>
      <c r="J22" s="371"/>
      <c r="K22" s="371">
        <v>0</v>
      </c>
      <c r="L22" s="371"/>
      <c r="M22" s="371"/>
      <c r="N22" s="371"/>
      <c r="O22" s="371">
        <v>0</v>
      </c>
      <c r="P22" s="371"/>
      <c r="Q22" s="377"/>
      <c r="R22" s="371">
        <v>0</v>
      </c>
      <c r="S22" s="371">
        <v>0</v>
      </c>
      <c r="T22" s="371"/>
      <c r="U22" s="371"/>
      <c r="V22" s="371"/>
      <c r="W22" s="377"/>
      <c r="X22" s="377"/>
      <c r="Y22" s="377">
        <v>0</v>
      </c>
      <c r="Z22" s="371"/>
      <c r="AA22" s="371">
        <f>SUM(I22:Z22)</f>
        <v>0</v>
      </c>
      <c r="AB22" s="745">
        <f t="shared" si="1"/>
        <v>0</v>
      </c>
    </row>
    <row r="23" spans="1:28" ht="15.75">
      <c r="A23" s="226" t="s">
        <v>315</v>
      </c>
      <c r="B23" s="146" t="s">
        <v>316</v>
      </c>
      <c r="C23" s="371">
        <f t="shared" si="2"/>
        <v>200000</v>
      </c>
      <c r="D23" s="634"/>
      <c r="E23" s="371">
        <v>200000</v>
      </c>
      <c r="F23" s="371">
        <f t="shared" si="8"/>
        <v>0</v>
      </c>
      <c r="G23" s="641"/>
      <c r="H23" s="372"/>
      <c r="I23" s="371"/>
      <c r="J23" s="371"/>
      <c r="K23" s="371">
        <v>200000</v>
      </c>
      <c r="L23" s="371"/>
      <c r="M23" s="371"/>
      <c r="N23" s="371"/>
      <c r="O23" s="371"/>
      <c r="P23" s="371"/>
      <c r="Q23" s="377"/>
      <c r="R23" s="371"/>
      <c r="S23" s="371"/>
      <c r="T23" s="371"/>
      <c r="U23" s="371"/>
      <c r="V23" s="371"/>
      <c r="W23" s="377"/>
      <c r="X23" s="377"/>
      <c r="Y23" s="377">
        <v>0</v>
      </c>
      <c r="Z23" s="371"/>
      <c r="AA23" s="371">
        <f>SUM(I23:Z23)</f>
        <v>200000</v>
      </c>
      <c r="AB23" s="745">
        <f t="shared" si="1"/>
        <v>0</v>
      </c>
    </row>
    <row r="24" spans="1:28" ht="15.75">
      <c r="A24" s="226" t="s">
        <v>317</v>
      </c>
      <c r="B24" s="146" t="s">
        <v>318</v>
      </c>
      <c r="C24" s="371">
        <f t="shared" si="2"/>
        <v>323046</v>
      </c>
      <c r="D24" s="634"/>
      <c r="E24" s="371">
        <v>323046</v>
      </c>
      <c r="F24" s="371">
        <f t="shared" si="8"/>
        <v>0</v>
      </c>
      <c r="G24" s="641"/>
      <c r="H24" s="372"/>
      <c r="I24" s="371"/>
      <c r="J24" s="371"/>
      <c r="K24" s="371">
        <v>125220</v>
      </c>
      <c r="L24" s="371"/>
      <c r="M24" s="371"/>
      <c r="N24" s="371"/>
      <c r="O24" s="371">
        <v>52174</v>
      </c>
      <c r="P24" s="371"/>
      <c r="Q24" s="377"/>
      <c r="R24" s="371">
        <v>0</v>
      </c>
      <c r="S24" s="371">
        <v>93478</v>
      </c>
      <c r="T24" s="371"/>
      <c r="U24" s="371"/>
      <c r="V24" s="371"/>
      <c r="W24" s="377"/>
      <c r="X24" s="377"/>
      <c r="Y24" s="377">
        <v>52174</v>
      </c>
      <c r="Z24" s="371"/>
      <c r="AA24" s="371">
        <f>SUM(I24:Z24)</f>
        <v>323046</v>
      </c>
      <c r="AB24" s="745">
        <f t="shared" si="1"/>
        <v>0</v>
      </c>
    </row>
    <row r="25" spans="1:28" ht="15.75">
      <c r="A25" s="373" t="s">
        <v>15</v>
      </c>
      <c r="B25" s="376" t="s">
        <v>319</v>
      </c>
      <c r="C25" s="371">
        <f t="shared" si="2"/>
        <v>11750352</v>
      </c>
      <c r="D25" s="634">
        <f>SUM(D21:D24)</f>
        <v>0</v>
      </c>
      <c r="E25" s="371">
        <f>SUM(E21:E24)</f>
        <v>11750352</v>
      </c>
      <c r="F25" s="371">
        <f>SUM(F21:F24)</f>
        <v>4887955</v>
      </c>
      <c r="G25" s="641"/>
      <c r="H25" s="372"/>
      <c r="I25" s="370">
        <f t="shared" ref="I25:Z25" si="9">SUM(I21:I24)</f>
        <v>0</v>
      </c>
      <c r="J25" s="370">
        <f t="shared" si="9"/>
        <v>45900</v>
      </c>
      <c r="K25" s="370">
        <f t="shared" si="9"/>
        <v>4590662</v>
      </c>
      <c r="L25" s="370">
        <f t="shared" si="9"/>
        <v>0</v>
      </c>
      <c r="M25" s="370">
        <f t="shared" si="9"/>
        <v>0</v>
      </c>
      <c r="N25" s="370">
        <f t="shared" si="9"/>
        <v>0</v>
      </c>
      <c r="O25" s="370">
        <f t="shared" si="9"/>
        <v>2957494</v>
      </c>
      <c r="P25" s="370">
        <f t="shared" si="9"/>
        <v>0</v>
      </c>
      <c r="Q25" s="375">
        <f t="shared" si="9"/>
        <v>0</v>
      </c>
      <c r="R25" s="370">
        <f t="shared" si="9"/>
        <v>0</v>
      </c>
      <c r="S25" s="370">
        <f t="shared" si="9"/>
        <v>1993328</v>
      </c>
      <c r="T25" s="370">
        <f t="shared" si="9"/>
        <v>0</v>
      </c>
      <c r="U25" s="370">
        <f t="shared" si="9"/>
        <v>0</v>
      </c>
      <c r="V25" s="370">
        <f t="shared" si="9"/>
        <v>0</v>
      </c>
      <c r="W25" s="375">
        <f t="shared" si="9"/>
        <v>0</v>
      </c>
      <c r="X25" s="375">
        <f t="shared" si="9"/>
        <v>0</v>
      </c>
      <c r="Y25" s="375">
        <f t="shared" si="9"/>
        <v>2014168</v>
      </c>
      <c r="Z25" s="370">
        <f t="shared" si="9"/>
        <v>148800</v>
      </c>
      <c r="AA25" s="370">
        <f>SUM(AA21:AA24)</f>
        <v>11750352</v>
      </c>
      <c r="AB25" s="745">
        <f t="shared" si="1"/>
        <v>0</v>
      </c>
    </row>
    <row r="26" spans="1:28" ht="15.75">
      <c r="A26" s="226" t="s">
        <v>320</v>
      </c>
      <c r="B26" s="25" t="s">
        <v>321</v>
      </c>
      <c r="C26" s="371">
        <f t="shared" si="2"/>
        <v>1000000</v>
      </c>
      <c r="D26" s="636"/>
      <c r="E26" s="371">
        <v>1000000</v>
      </c>
      <c r="F26" s="371">
        <v>509589</v>
      </c>
      <c r="G26" s="643"/>
      <c r="H26" s="378"/>
      <c r="I26" s="377"/>
      <c r="J26" s="377"/>
      <c r="K26" s="377"/>
      <c r="L26" s="377">
        <v>0</v>
      </c>
      <c r="M26" s="377"/>
      <c r="N26" s="377"/>
      <c r="O26" s="377">
        <v>1000000</v>
      </c>
      <c r="P26" s="377"/>
      <c r="Q26" s="377"/>
      <c r="R26" s="377"/>
      <c r="S26" s="377"/>
      <c r="T26" s="377"/>
      <c r="U26" s="377"/>
      <c r="V26" s="377"/>
      <c r="W26" s="377"/>
      <c r="X26" s="377"/>
      <c r="Y26" s="377"/>
      <c r="Z26" s="377"/>
      <c r="AA26" s="377">
        <f t="shared" ref="AA26:AA57" si="10">SUM(I26:Z26)</f>
        <v>1000000</v>
      </c>
      <c r="AB26" s="745">
        <f t="shared" si="1"/>
        <v>0</v>
      </c>
    </row>
    <row r="27" spans="1:28" ht="15.75">
      <c r="A27" s="226" t="s">
        <v>322</v>
      </c>
      <c r="B27" s="25" t="s">
        <v>323</v>
      </c>
      <c r="C27" s="371">
        <f t="shared" si="2"/>
        <v>870000</v>
      </c>
      <c r="D27" s="636"/>
      <c r="E27" s="371">
        <v>870000</v>
      </c>
      <c r="F27" s="371">
        <v>148728</v>
      </c>
      <c r="G27" s="643"/>
      <c r="H27" s="378"/>
      <c r="I27" s="377"/>
      <c r="J27" s="377"/>
      <c r="K27" s="377">
        <v>700000</v>
      </c>
      <c r="L27" s="377"/>
      <c r="M27" s="377"/>
      <c r="N27" s="377"/>
      <c r="O27" s="377"/>
      <c r="P27" s="377"/>
      <c r="Q27" s="377"/>
      <c r="R27" s="377"/>
      <c r="S27" s="377"/>
      <c r="T27" s="377"/>
      <c r="U27" s="377"/>
      <c r="V27" s="377"/>
      <c r="W27" s="377">
        <v>70000</v>
      </c>
      <c r="X27" s="377"/>
      <c r="Y27" s="377">
        <v>100000</v>
      </c>
      <c r="Z27" s="377"/>
      <c r="AA27" s="377">
        <f t="shared" si="10"/>
        <v>870000</v>
      </c>
      <c r="AB27" s="745">
        <f t="shared" si="1"/>
        <v>0</v>
      </c>
    </row>
    <row r="28" spans="1:28" ht="15.75">
      <c r="A28" s="373" t="s">
        <v>324</v>
      </c>
      <c r="B28" s="145" t="s">
        <v>325</v>
      </c>
      <c r="C28" s="371">
        <f t="shared" si="2"/>
        <v>1870000</v>
      </c>
      <c r="D28" s="636">
        <f>SUM(D26:D27)</f>
        <v>0</v>
      </c>
      <c r="E28" s="371">
        <f>SUM(E26:E27)</f>
        <v>1870000</v>
      </c>
      <c r="F28" s="371">
        <f>F26+F27</f>
        <v>658317</v>
      </c>
      <c r="G28" s="643"/>
      <c r="H28" s="378"/>
      <c r="I28" s="375">
        <f t="shared" ref="I28:N28" si="11">SUM(I26:I27)</f>
        <v>0</v>
      </c>
      <c r="J28" s="375">
        <f t="shared" si="11"/>
        <v>0</v>
      </c>
      <c r="K28" s="375">
        <f>SUM(K26:K27)</f>
        <v>700000</v>
      </c>
      <c r="L28" s="375">
        <f t="shared" si="11"/>
        <v>0</v>
      </c>
      <c r="M28" s="375">
        <f t="shared" si="11"/>
        <v>0</v>
      </c>
      <c r="N28" s="375">
        <f t="shared" si="11"/>
        <v>0</v>
      </c>
      <c r="O28" s="375">
        <f>SUM(O26:O27)</f>
        <v>1000000</v>
      </c>
      <c r="P28" s="375">
        <f t="shared" ref="P28:V28" si="12">SUM(P26:P27)</f>
        <v>0</v>
      </c>
      <c r="Q28" s="375">
        <f t="shared" si="12"/>
        <v>0</v>
      </c>
      <c r="R28" s="375">
        <f t="shared" si="12"/>
        <v>0</v>
      </c>
      <c r="S28" s="375">
        <f t="shared" si="12"/>
        <v>0</v>
      </c>
      <c r="T28" s="375">
        <f t="shared" si="12"/>
        <v>0</v>
      </c>
      <c r="U28" s="375">
        <f t="shared" si="12"/>
        <v>0</v>
      </c>
      <c r="V28" s="375">
        <f t="shared" si="12"/>
        <v>0</v>
      </c>
      <c r="W28" s="375">
        <f>SUM(W26+W27)</f>
        <v>70000</v>
      </c>
      <c r="X28" s="375">
        <f>SUM(X26:X27)</f>
        <v>0</v>
      </c>
      <c r="Y28" s="375">
        <f>SUM(Y26+Y27)</f>
        <v>100000</v>
      </c>
      <c r="Z28" s="375">
        <f>SUM(Z26:Z27)</f>
        <v>0</v>
      </c>
      <c r="AA28" s="377">
        <f t="shared" si="10"/>
        <v>1870000</v>
      </c>
      <c r="AB28" s="745">
        <f t="shared" si="1"/>
        <v>0</v>
      </c>
    </row>
    <row r="29" spans="1:28" ht="15.75">
      <c r="A29" s="226" t="s">
        <v>326</v>
      </c>
      <c r="B29" s="25" t="s">
        <v>327</v>
      </c>
      <c r="C29" s="371">
        <f t="shared" si="2"/>
        <v>0</v>
      </c>
      <c r="D29" s="636"/>
      <c r="E29" s="371">
        <f t="shared" si="7"/>
        <v>0</v>
      </c>
      <c r="F29" s="371">
        <f t="shared" si="8"/>
        <v>0</v>
      </c>
      <c r="G29" s="643"/>
      <c r="H29" s="378"/>
      <c r="I29" s="377"/>
      <c r="J29" s="377"/>
      <c r="K29" s="377"/>
      <c r="L29" s="377"/>
      <c r="M29" s="377"/>
      <c r="N29" s="377"/>
      <c r="O29" s="377"/>
      <c r="P29" s="377"/>
      <c r="Q29" s="377"/>
      <c r="R29" s="377"/>
      <c r="S29" s="377"/>
      <c r="T29" s="377"/>
      <c r="U29" s="377"/>
      <c r="V29" s="377"/>
      <c r="W29" s="377"/>
      <c r="X29" s="377"/>
      <c r="Y29" s="377"/>
      <c r="Z29" s="377"/>
      <c r="AA29" s="377">
        <f t="shared" si="10"/>
        <v>0</v>
      </c>
      <c r="AB29" s="745">
        <f t="shared" si="1"/>
        <v>0</v>
      </c>
    </row>
    <row r="30" spans="1:28" ht="15.75">
      <c r="A30" s="226" t="s">
        <v>328</v>
      </c>
      <c r="B30" s="25" t="s">
        <v>329</v>
      </c>
      <c r="C30" s="371">
        <f t="shared" si="2"/>
        <v>100000</v>
      </c>
      <c r="D30" s="636"/>
      <c r="E30" s="371">
        <v>100000</v>
      </c>
      <c r="F30" s="371">
        <v>718798</v>
      </c>
      <c r="G30" s="643"/>
      <c r="H30" s="378"/>
      <c r="I30" s="377"/>
      <c r="J30" s="377"/>
      <c r="K30" s="377"/>
      <c r="L30" s="377"/>
      <c r="M30" s="377"/>
      <c r="N30" s="377"/>
      <c r="O30" s="377"/>
      <c r="P30" s="377"/>
      <c r="Q30" s="377"/>
      <c r="R30" s="377"/>
      <c r="S30" s="377">
        <v>50000</v>
      </c>
      <c r="T30" s="377"/>
      <c r="U30" s="377"/>
      <c r="V30" s="377"/>
      <c r="W30" s="377">
        <v>50000</v>
      </c>
      <c r="X30" s="377"/>
      <c r="Y30" s="377">
        <v>0</v>
      </c>
      <c r="Z30" s="377"/>
      <c r="AA30" s="377">
        <f t="shared" si="10"/>
        <v>100000</v>
      </c>
      <c r="AB30" s="745">
        <f t="shared" si="1"/>
        <v>0</v>
      </c>
    </row>
    <row r="31" spans="1:28" ht="15.75">
      <c r="A31" s="226" t="s">
        <v>330</v>
      </c>
      <c r="B31" s="25" t="s">
        <v>331</v>
      </c>
      <c r="C31" s="371">
        <f t="shared" si="2"/>
        <v>0</v>
      </c>
      <c r="D31" s="636"/>
      <c r="E31" s="371">
        <f t="shared" si="7"/>
        <v>0</v>
      </c>
      <c r="F31" s="371">
        <f t="shared" si="8"/>
        <v>0</v>
      </c>
      <c r="G31" s="643"/>
      <c r="H31" s="378"/>
      <c r="I31" s="377"/>
      <c r="J31" s="377"/>
      <c r="K31" s="377"/>
      <c r="L31" s="377"/>
      <c r="M31" s="377"/>
      <c r="N31" s="377"/>
      <c r="O31" s="377"/>
      <c r="P31" s="377"/>
      <c r="Q31" s="377"/>
      <c r="R31" s="377"/>
      <c r="S31" s="377">
        <v>0</v>
      </c>
      <c r="T31" s="377"/>
      <c r="U31" s="377"/>
      <c r="V31" s="377"/>
      <c r="W31" s="377"/>
      <c r="X31" s="377"/>
      <c r="Y31" s="377"/>
      <c r="Z31" s="377"/>
      <c r="AA31" s="377">
        <f t="shared" si="10"/>
        <v>0</v>
      </c>
      <c r="AB31" s="745">
        <f t="shared" si="1"/>
        <v>0</v>
      </c>
    </row>
    <row r="32" spans="1:28" ht="15.75">
      <c r="A32" s="226" t="s">
        <v>332</v>
      </c>
      <c r="B32" s="25" t="s">
        <v>333</v>
      </c>
      <c r="C32" s="371">
        <f t="shared" si="2"/>
        <v>2300000</v>
      </c>
      <c r="D32" s="636"/>
      <c r="E32" s="371">
        <v>2300000</v>
      </c>
      <c r="F32" s="371">
        <v>508534</v>
      </c>
      <c r="G32" s="643"/>
      <c r="H32" s="378"/>
      <c r="I32" s="377"/>
      <c r="J32" s="377"/>
      <c r="K32" s="377"/>
      <c r="L32" s="377">
        <v>1000000</v>
      </c>
      <c r="M32" s="377"/>
      <c r="N32" s="377"/>
      <c r="O32" s="377"/>
      <c r="P32" s="377"/>
      <c r="Q32" s="377">
        <v>0</v>
      </c>
      <c r="R32" s="377">
        <v>1300000</v>
      </c>
      <c r="S32" s="377"/>
      <c r="T32" s="377"/>
      <c r="U32" s="377"/>
      <c r="V32" s="377"/>
      <c r="W32" s="377"/>
      <c r="X32" s="377"/>
      <c r="Y32" s="377"/>
      <c r="Z32" s="377"/>
      <c r="AA32" s="377">
        <f t="shared" si="10"/>
        <v>2300000</v>
      </c>
      <c r="AB32" s="745">
        <f t="shared" si="1"/>
        <v>0</v>
      </c>
    </row>
    <row r="33" spans="1:28" ht="15.75">
      <c r="A33" s="226" t="s">
        <v>334</v>
      </c>
      <c r="B33" s="25" t="s">
        <v>335</v>
      </c>
      <c r="C33" s="371">
        <f t="shared" si="2"/>
        <v>1100000</v>
      </c>
      <c r="D33" s="636"/>
      <c r="E33" s="371">
        <v>1336997</v>
      </c>
      <c r="F33" s="371">
        <v>741666</v>
      </c>
      <c r="G33" s="643"/>
      <c r="H33" s="378"/>
      <c r="I33" s="377"/>
      <c r="J33" s="377"/>
      <c r="K33" s="377">
        <v>300000</v>
      </c>
      <c r="L33" s="377"/>
      <c r="M33" s="377"/>
      <c r="N33" s="377"/>
      <c r="O33" s="377">
        <v>200000</v>
      </c>
      <c r="P33" s="377"/>
      <c r="Q33" s="377"/>
      <c r="R33" s="377"/>
      <c r="S33" s="377">
        <v>400000</v>
      </c>
      <c r="T33" s="377"/>
      <c r="U33" s="377"/>
      <c r="V33" s="377"/>
      <c r="W33" s="377"/>
      <c r="X33" s="377"/>
      <c r="Y33" s="377">
        <v>200000</v>
      </c>
      <c r="Z33" s="377"/>
      <c r="AA33" s="377">
        <f t="shared" si="10"/>
        <v>1100000</v>
      </c>
      <c r="AB33" s="745">
        <f t="shared" si="1"/>
        <v>0</v>
      </c>
    </row>
    <row r="34" spans="1:28" ht="15.75">
      <c r="A34" s="226" t="s">
        <v>336</v>
      </c>
      <c r="B34" s="25" t="s">
        <v>337</v>
      </c>
      <c r="C34" s="371">
        <f t="shared" si="2"/>
        <v>3500000</v>
      </c>
      <c r="D34" s="636"/>
      <c r="E34" s="371">
        <v>3500000</v>
      </c>
      <c r="F34" s="371">
        <v>1646407</v>
      </c>
      <c r="G34" s="643"/>
      <c r="H34" s="378"/>
      <c r="I34" s="377"/>
      <c r="J34" s="377">
        <v>0</v>
      </c>
      <c r="K34" s="377">
        <v>2500000</v>
      </c>
      <c r="L34" s="377">
        <v>0</v>
      </c>
      <c r="M34" s="377">
        <v>0</v>
      </c>
      <c r="N34" s="377"/>
      <c r="O34" s="377">
        <v>250000</v>
      </c>
      <c r="P34" s="377"/>
      <c r="Q34" s="377"/>
      <c r="R34" s="377">
        <v>0</v>
      </c>
      <c r="S34" s="377">
        <v>400000</v>
      </c>
      <c r="T34" s="377"/>
      <c r="U34" s="377"/>
      <c r="V34" s="377"/>
      <c r="W34" s="377"/>
      <c r="X34" s="377">
        <v>0</v>
      </c>
      <c r="Y34" s="377">
        <v>350000</v>
      </c>
      <c r="Z34" s="377"/>
      <c r="AA34" s="377">
        <f t="shared" si="10"/>
        <v>3500000</v>
      </c>
      <c r="AB34" s="745">
        <f t="shared" si="1"/>
        <v>0</v>
      </c>
    </row>
    <row r="35" spans="1:28" ht="15.75">
      <c r="A35" s="226" t="s">
        <v>330</v>
      </c>
      <c r="B35" s="145" t="s">
        <v>338</v>
      </c>
      <c r="C35" s="371">
        <f t="shared" si="2"/>
        <v>7000000</v>
      </c>
      <c r="D35" s="637">
        <f>SUM(D29:D34)</f>
        <v>0</v>
      </c>
      <c r="E35" s="371">
        <f>SUM(E29:E34)</f>
        <v>7236997</v>
      </c>
      <c r="F35" s="371">
        <f>SUM(F28:F34)</f>
        <v>4273722</v>
      </c>
      <c r="G35" s="644"/>
      <c r="H35" s="379"/>
      <c r="I35" s="375">
        <f>SUM(I29:I34)</f>
        <v>0</v>
      </c>
      <c r="J35" s="375">
        <f t="shared" ref="J35:Z35" si="13">SUM(J29:J34)</f>
        <v>0</v>
      </c>
      <c r="K35" s="375">
        <f t="shared" si="13"/>
        <v>2800000</v>
      </c>
      <c r="L35" s="375">
        <f t="shared" si="13"/>
        <v>1000000</v>
      </c>
      <c r="M35" s="375">
        <f t="shared" si="13"/>
        <v>0</v>
      </c>
      <c r="N35" s="375">
        <f t="shared" si="13"/>
        <v>0</v>
      </c>
      <c r="O35" s="375">
        <f t="shared" si="13"/>
        <v>450000</v>
      </c>
      <c r="P35" s="375">
        <f t="shared" si="13"/>
        <v>0</v>
      </c>
      <c r="Q35" s="375">
        <f t="shared" si="13"/>
        <v>0</v>
      </c>
      <c r="R35" s="375">
        <f t="shared" si="13"/>
        <v>1300000</v>
      </c>
      <c r="S35" s="375">
        <f>SUM(S29:S34)</f>
        <v>850000</v>
      </c>
      <c r="T35" s="375">
        <f t="shared" si="13"/>
        <v>0</v>
      </c>
      <c r="U35" s="375">
        <f t="shared" si="13"/>
        <v>0</v>
      </c>
      <c r="V35" s="375">
        <f t="shared" si="13"/>
        <v>0</v>
      </c>
      <c r="W35" s="375">
        <f>SUM(W29:W34)</f>
        <v>50000</v>
      </c>
      <c r="X35" s="375">
        <f t="shared" si="13"/>
        <v>0</v>
      </c>
      <c r="Y35" s="375">
        <f>SUM(Y29:Y34)</f>
        <v>550000</v>
      </c>
      <c r="Z35" s="375">
        <f t="shared" si="13"/>
        <v>0</v>
      </c>
      <c r="AA35" s="377">
        <f t="shared" si="10"/>
        <v>7000000</v>
      </c>
      <c r="AB35" s="745">
        <f t="shared" si="1"/>
        <v>0</v>
      </c>
    </row>
    <row r="36" spans="1:28" ht="15.75">
      <c r="A36" s="373" t="s">
        <v>339</v>
      </c>
      <c r="B36" s="145" t="s">
        <v>340</v>
      </c>
      <c r="C36" s="371">
        <f t="shared" si="2"/>
        <v>8870000</v>
      </c>
      <c r="D36" s="636">
        <f>SUM(D35,D28)</f>
        <v>0</v>
      </c>
      <c r="E36" s="371">
        <f>SUM(E28+E35)</f>
        <v>9106997</v>
      </c>
      <c r="F36" s="371">
        <f>F28+F35</f>
        <v>4932039</v>
      </c>
      <c r="G36" s="643"/>
      <c r="H36" s="378"/>
      <c r="I36" s="375">
        <f>SUM(I35,I28)</f>
        <v>0</v>
      </c>
      <c r="J36" s="375">
        <f>SUM(J35,J28)</f>
        <v>0</v>
      </c>
      <c r="K36" s="375">
        <f t="shared" ref="K36:Z36" si="14">SUM(K35,K28)</f>
        <v>3500000</v>
      </c>
      <c r="L36" s="375">
        <f t="shared" si="14"/>
        <v>1000000</v>
      </c>
      <c r="M36" s="375">
        <f t="shared" si="14"/>
        <v>0</v>
      </c>
      <c r="N36" s="375">
        <f t="shared" si="14"/>
        <v>0</v>
      </c>
      <c r="O36" s="375">
        <f>SUM(O35,O28)</f>
        <v>1450000</v>
      </c>
      <c r="P36" s="375">
        <f t="shared" si="14"/>
        <v>0</v>
      </c>
      <c r="Q36" s="375">
        <f t="shared" si="14"/>
        <v>0</v>
      </c>
      <c r="R36" s="375">
        <f t="shared" si="14"/>
        <v>1300000</v>
      </c>
      <c r="S36" s="375">
        <f>SUM(S35,S28)</f>
        <v>850000</v>
      </c>
      <c r="T36" s="375">
        <f t="shared" si="14"/>
        <v>0</v>
      </c>
      <c r="U36" s="375">
        <f t="shared" si="14"/>
        <v>0</v>
      </c>
      <c r="V36" s="375">
        <f t="shared" si="14"/>
        <v>0</v>
      </c>
      <c r="W36" s="375">
        <f>SUM(W35,W28)</f>
        <v>120000</v>
      </c>
      <c r="X36" s="375">
        <f t="shared" si="14"/>
        <v>0</v>
      </c>
      <c r="Y36" s="375">
        <f>SUM(Y35,Y28)</f>
        <v>650000</v>
      </c>
      <c r="Z36" s="375">
        <f t="shared" si="14"/>
        <v>0</v>
      </c>
      <c r="AA36" s="375">
        <f t="shared" si="10"/>
        <v>8870000</v>
      </c>
      <c r="AB36" s="745">
        <f t="shared" si="1"/>
        <v>0</v>
      </c>
    </row>
    <row r="37" spans="1:28" ht="15.75">
      <c r="A37" s="226" t="s">
        <v>341</v>
      </c>
      <c r="B37" s="146" t="s">
        <v>342</v>
      </c>
      <c r="C37" s="371">
        <f t="shared" si="2"/>
        <v>48000</v>
      </c>
      <c r="D37" s="634"/>
      <c r="E37" s="371">
        <v>48000</v>
      </c>
      <c r="F37" s="371">
        <v>39000</v>
      </c>
      <c r="G37" s="641"/>
      <c r="H37" s="372"/>
      <c r="I37" s="371"/>
      <c r="J37" s="371"/>
      <c r="K37" s="371">
        <v>48000</v>
      </c>
      <c r="L37" s="371"/>
      <c r="M37" s="371"/>
      <c r="N37" s="371"/>
      <c r="O37" s="371"/>
      <c r="P37" s="371"/>
      <c r="Q37" s="377">
        <v>0</v>
      </c>
      <c r="R37" s="371"/>
      <c r="S37" s="371"/>
      <c r="T37" s="371"/>
      <c r="U37" s="371"/>
      <c r="V37" s="371"/>
      <c r="W37" s="377"/>
      <c r="X37" s="377"/>
      <c r="Y37" s="377">
        <v>0</v>
      </c>
      <c r="Z37" s="371"/>
      <c r="AA37" s="375">
        <f t="shared" si="10"/>
        <v>48000</v>
      </c>
      <c r="AB37" s="745">
        <f t="shared" ref="AB37:AB68" si="15">AA37-C37</f>
        <v>0</v>
      </c>
    </row>
    <row r="38" spans="1:28" ht="15.75">
      <c r="A38" s="226" t="s">
        <v>343</v>
      </c>
      <c r="B38" s="146" t="s">
        <v>344</v>
      </c>
      <c r="C38" s="371">
        <f t="shared" si="2"/>
        <v>1490000</v>
      </c>
      <c r="D38" s="634"/>
      <c r="E38" s="371">
        <v>1490000</v>
      </c>
      <c r="F38" s="371">
        <v>767172</v>
      </c>
      <c r="G38" s="641"/>
      <c r="H38" s="372"/>
      <c r="I38" s="371"/>
      <c r="J38" s="371"/>
      <c r="K38" s="371">
        <v>900000</v>
      </c>
      <c r="L38" s="371"/>
      <c r="M38" s="371"/>
      <c r="N38" s="371"/>
      <c r="O38" s="371">
        <v>50000</v>
      </c>
      <c r="P38" s="371"/>
      <c r="Q38" s="377"/>
      <c r="R38" s="371">
        <v>60000</v>
      </c>
      <c r="S38" s="371">
        <v>150000</v>
      </c>
      <c r="T38" s="371"/>
      <c r="U38" s="371"/>
      <c r="V38" s="371"/>
      <c r="W38" s="377">
        <v>30000</v>
      </c>
      <c r="X38" s="377">
        <v>200000</v>
      </c>
      <c r="Y38" s="377">
        <v>100000</v>
      </c>
      <c r="Z38" s="371"/>
      <c r="AA38" s="375">
        <f t="shared" si="10"/>
        <v>1490000</v>
      </c>
      <c r="AB38" s="745">
        <f t="shared" si="15"/>
        <v>0</v>
      </c>
    </row>
    <row r="39" spans="1:28" ht="15.75">
      <c r="A39" s="226" t="s">
        <v>345</v>
      </c>
      <c r="B39" s="146" t="s">
        <v>346</v>
      </c>
      <c r="C39" s="371">
        <f t="shared" si="2"/>
        <v>45720</v>
      </c>
      <c r="D39" s="634"/>
      <c r="E39" s="371">
        <v>45720</v>
      </c>
      <c r="F39" s="371">
        <v>30000</v>
      </c>
      <c r="G39" s="641"/>
      <c r="H39" s="372"/>
      <c r="I39" s="371"/>
      <c r="J39" s="371"/>
      <c r="K39" s="371"/>
      <c r="L39" s="371"/>
      <c r="M39" s="371"/>
      <c r="N39" s="371"/>
      <c r="O39" s="371"/>
      <c r="P39" s="371"/>
      <c r="Q39" s="377">
        <v>0</v>
      </c>
      <c r="R39" s="371"/>
      <c r="S39" s="371"/>
      <c r="T39" s="371"/>
      <c r="U39" s="371"/>
      <c r="V39" s="371"/>
      <c r="W39" s="377">
        <v>45720</v>
      </c>
      <c r="X39" s="377"/>
      <c r="Y39" s="377">
        <v>0</v>
      </c>
      <c r="Z39" s="371"/>
      <c r="AA39" s="375">
        <f t="shared" si="10"/>
        <v>45720</v>
      </c>
      <c r="AB39" s="745">
        <f t="shared" si="15"/>
        <v>0</v>
      </c>
    </row>
    <row r="40" spans="1:28" ht="15.75">
      <c r="A40" s="373" t="s">
        <v>347</v>
      </c>
      <c r="B40" s="27" t="s">
        <v>348</v>
      </c>
      <c r="C40" s="371">
        <f t="shared" si="2"/>
        <v>1583720</v>
      </c>
      <c r="D40" s="634">
        <f>SUM(D37:D38)</f>
        <v>0</v>
      </c>
      <c r="E40" s="371">
        <f>SUM(E37:E39)</f>
        <v>1583720</v>
      </c>
      <c r="F40" s="371">
        <f>SUM(F37:F39)</f>
        <v>836172</v>
      </c>
      <c r="G40" s="641"/>
      <c r="H40" s="372"/>
      <c r="I40" s="370">
        <f t="shared" ref="I40:Z40" si="16">SUM(I37:I39)</f>
        <v>0</v>
      </c>
      <c r="J40" s="370">
        <f t="shared" si="16"/>
        <v>0</v>
      </c>
      <c r="K40" s="370">
        <f t="shared" si="16"/>
        <v>948000</v>
      </c>
      <c r="L40" s="370">
        <f t="shared" si="16"/>
        <v>0</v>
      </c>
      <c r="M40" s="370">
        <f t="shared" si="16"/>
        <v>0</v>
      </c>
      <c r="N40" s="370">
        <f t="shared" si="16"/>
        <v>0</v>
      </c>
      <c r="O40" s="370">
        <f t="shared" si="16"/>
        <v>50000</v>
      </c>
      <c r="P40" s="370">
        <f t="shared" si="16"/>
        <v>0</v>
      </c>
      <c r="Q40" s="370">
        <f t="shared" si="16"/>
        <v>0</v>
      </c>
      <c r="R40" s="370">
        <f t="shared" si="16"/>
        <v>60000</v>
      </c>
      <c r="S40" s="370">
        <f t="shared" si="16"/>
        <v>150000</v>
      </c>
      <c r="T40" s="370">
        <f t="shared" si="16"/>
        <v>0</v>
      </c>
      <c r="U40" s="370">
        <f t="shared" si="16"/>
        <v>0</v>
      </c>
      <c r="V40" s="370">
        <f t="shared" si="16"/>
        <v>0</v>
      </c>
      <c r="W40" s="370">
        <f>SUM(W37:W39)</f>
        <v>75720</v>
      </c>
      <c r="X40" s="370">
        <f t="shared" si="16"/>
        <v>200000</v>
      </c>
      <c r="Y40" s="370">
        <f t="shared" si="16"/>
        <v>100000</v>
      </c>
      <c r="Z40" s="370">
        <f t="shared" si="16"/>
        <v>0</v>
      </c>
      <c r="AA40" s="375">
        <f t="shared" si="10"/>
        <v>1583720</v>
      </c>
      <c r="AB40" s="745">
        <f t="shared" si="15"/>
        <v>0</v>
      </c>
    </row>
    <row r="41" spans="1:28" ht="15.75">
      <c r="A41" s="226" t="s">
        <v>349</v>
      </c>
      <c r="B41" s="146" t="s">
        <v>350</v>
      </c>
      <c r="C41" s="371">
        <f t="shared" si="2"/>
        <v>35630000</v>
      </c>
      <c r="D41" s="634"/>
      <c r="E41" s="371">
        <v>38910503</v>
      </c>
      <c r="F41" s="371">
        <v>22789460</v>
      </c>
      <c r="G41" s="641"/>
      <c r="H41" s="372"/>
      <c r="I41" s="371">
        <v>21615000</v>
      </c>
      <c r="J41" s="371"/>
      <c r="K41" s="371">
        <v>2920000</v>
      </c>
      <c r="L41" s="371"/>
      <c r="M41" s="371"/>
      <c r="N41" s="371"/>
      <c r="O41" s="371">
        <v>350000</v>
      </c>
      <c r="P41" s="371"/>
      <c r="Q41" s="377">
        <v>1250000</v>
      </c>
      <c r="R41" s="371">
        <v>2700000</v>
      </c>
      <c r="S41" s="371">
        <v>1200000</v>
      </c>
      <c r="T41" s="371">
        <v>4000000</v>
      </c>
      <c r="U41" s="371"/>
      <c r="V41" s="371"/>
      <c r="W41" s="377">
        <v>345000</v>
      </c>
      <c r="X41" s="377">
        <v>300000</v>
      </c>
      <c r="Y41" s="377">
        <v>300000</v>
      </c>
      <c r="Z41" s="371">
        <v>650000</v>
      </c>
      <c r="AA41" s="375">
        <f t="shared" si="10"/>
        <v>35630000</v>
      </c>
      <c r="AB41" s="745">
        <f t="shared" si="15"/>
        <v>0</v>
      </c>
    </row>
    <row r="42" spans="1:28" ht="15.75">
      <c r="A42" s="226" t="s">
        <v>584</v>
      </c>
      <c r="B42" s="146" t="s">
        <v>585</v>
      </c>
      <c r="C42" s="371">
        <f t="shared" si="2"/>
        <v>1520000</v>
      </c>
      <c r="D42" s="634"/>
      <c r="E42" s="371">
        <v>1520000</v>
      </c>
      <c r="F42" s="371">
        <v>700791</v>
      </c>
      <c r="G42" s="641"/>
      <c r="H42" s="372"/>
      <c r="I42" s="371"/>
      <c r="J42" s="371"/>
      <c r="K42" s="371">
        <v>600000</v>
      </c>
      <c r="L42" s="371">
        <v>100000</v>
      </c>
      <c r="M42" s="371"/>
      <c r="N42" s="371"/>
      <c r="O42" s="371">
        <v>160000</v>
      </c>
      <c r="P42" s="371"/>
      <c r="Q42" s="377"/>
      <c r="R42" s="371">
        <v>400000</v>
      </c>
      <c r="S42" s="371">
        <v>70000</v>
      </c>
      <c r="T42" s="371"/>
      <c r="U42" s="371"/>
      <c r="V42" s="371"/>
      <c r="W42" s="377"/>
      <c r="X42" s="377">
        <v>150000</v>
      </c>
      <c r="Y42" s="377">
        <v>40000</v>
      </c>
      <c r="Z42" s="371"/>
      <c r="AA42" s="375">
        <f t="shared" si="10"/>
        <v>1520000</v>
      </c>
      <c r="AB42" s="745">
        <f t="shared" si="15"/>
        <v>0</v>
      </c>
    </row>
    <row r="43" spans="1:28" ht="15.75">
      <c r="A43" s="226" t="s">
        <v>353</v>
      </c>
      <c r="B43" s="146" t="s">
        <v>354</v>
      </c>
      <c r="C43" s="371">
        <f t="shared" si="2"/>
        <v>3021000</v>
      </c>
      <c r="D43" s="634"/>
      <c r="E43" s="371">
        <v>3021000</v>
      </c>
      <c r="F43" s="371">
        <v>1608552</v>
      </c>
      <c r="G43" s="641"/>
      <c r="H43" s="372"/>
      <c r="I43" s="371">
        <v>2771000</v>
      </c>
      <c r="J43" s="371"/>
      <c r="K43" s="371">
        <v>150000</v>
      </c>
      <c r="L43" s="371"/>
      <c r="M43" s="371"/>
      <c r="N43" s="371"/>
      <c r="O43" s="371"/>
      <c r="P43" s="371"/>
      <c r="Q43" s="377">
        <v>0</v>
      </c>
      <c r="R43" s="371"/>
      <c r="S43" s="371"/>
      <c r="T43" s="371"/>
      <c r="U43" s="371"/>
      <c r="V43" s="371"/>
      <c r="W43" s="377"/>
      <c r="X43" s="377">
        <v>0</v>
      </c>
      <c r="Y43" s="377">
        <v>100000</v>
      </c>
      <c r="Z43" s="371"/>
      <c r="AA43" s="375">
        <f t="shared" si="10"/>
        <v>3021000</v>
      </c>
      <c r="AB43" s="745">
        <f t="shared" si="15"/>
        <v>0</v>
      </c>
    </row>
    <row r="44" spans="1:28" ht="15.75">
      <c r="A44" s="226" t="s">
        <v>355</v>
      </c>
      <c r="B44" s="146" t="s">
        <v>356</v>
      </c>
      <c r="C44" s="371">
        <f t="shared" si="2"/>
        <v>10450000</v>
      </c>
      <c r="D44" s="634"/>
      <c r="E44" s="371">
        <v>10450000</v>
      </c>
      <c r="F44" s="371">
        <v>2380337</v>
      </c>
      <c r="G44" s="641"/>
      <c r="H44" s="372"/>
      <c r="I44" s="371"/>
      <c r="J44" s="371">
        <v>0</v>
      </c>
      <c r="K44" s="371">
        <v>300000</v>
      </c>
      <c r="L44" s="371">
        <v>0</v>
      </c>
      <c r="M44" s="371">
        <v>7500000</v>
      </c>
      <c r="N44" s="371"/>
      <c r="O44" s="371">
        <v>100000</v>
      </c>
      <c r="P44" s="371"/>
      <c r="Q44" s="377">
        <v>400000</v>
      </c>
      <c r="R44" s="371">
        <v>1500000</v>
      </c>
      <c r="S44" s="371">
        <v>200000</v>
      </c>
      <c r="T44" s="371"/>
      <c r="U44" s="371"/>
      <c r="V44" s="371"/>
      <c r="W44" s="377">
        <v>50000</v>
      </c>
      <c r="X44" s="377">
        <v>100000</v>
      </c>
      <c r="Y44" s="377"/>
      <c r="Z44" s="371">
        <v>300000</v>
      </c>
      <c r="AA44" s="375">
        <f t="shared" si="10"/>
        <v>10450000</v>
      </c>
      <c r="AB44" s="745">
        <f t="shared" si="15"/>
        <v>0</v>
      </c>
    </row>
    <row r="45" spans="1:28" ht="15.75">
      <c r="A45" s="226" t="s">
        <v>357</v>
      </c>
      <c r="B45" s="146" t="s">
        <v>358</v>
      </c>
      <c r="C45" s="371">
        <f t="shared" si="2"/>
        <v>150000</v>
      </c>
      <c r="D45" s="634"/>
      <c r="E45" s="371">
        <v>150000</v>
      </c>
      <c r="F45" s="371">
        <f t="shared" si="8"/>
        <v>0</v>
      </c>
      <c r="G45" s="641"/>
      <c r="H45" s="372"/>
      <c r="I45" s="371"/>
      <c r="J45" s="371"/>
      <c r="K45" s="371"/>
      <c r="L45" s="371"/>
      <c r="M45" s="371"/>
      <c r="N45" s="371"/>
      <c r="O45" s="371">
        <v>150000</v>
      </c>
      <c r="P45" s="371"/>
      <c r="Q45" s="377"/>
      <c r="R45" s="371"/>
      <c r="S45" s="371"/>
      <c r="T45" s="371"/>
      <c r="U45" s="371"/>
      <c r="V45" s="371"/>
      <c r="W45" s="377"/>
      <c r="X45" s="377"/>
      <c r="Y45" s="377"/>
      <c r="Z45" s="371"/>
      <c r="AA45" s="375">
        <f t="shared" si="10"/>
        <v>150000</v>
      </c>
      <c r="AB45" s="745">
        <f t="shared" si="15"/>
        <v>0</v>
      </c>
    </row>
    <row r="46" spans="1:28" ht="15.75">
      <c r="A46" s="226" t="s">
        <v>359</v>
      </c>
      <c r="B46" s="146" t="s">
        <v>360</v>
      </c>
      <c r="C46" s="371">
        <f t="shared" si="2"/>
        <v>200000</v>
      </c>
      <c r="D46" s="634"/>
      <c r="E46" s="371">
        <v>200000</v>
      </c>
      <c r="F46" s="371">
        <f t="shared" si="8"/>
        <v>0</v>
      </c>
      <c r="G46" s="641"/>
      <c r="H46" s="372"/>
      <c r="I46" s="371"/>
      <c r="J46" s="371"/>
      <c r="K46" s="371">
        <v>200000</v>
      </c>
      <c r="L46" s="371"/>
      <c r="M46" s="371"/>
      <c r="N46" s="371"/>
      <c r="O46" s="371"/>
      <c r="P46" s="371"/>
      <c r="Q46" s="377"/>
      <c r="R46" s="371"/>
      <c r="S46" s="371"/>
      <c r="T46" s="371"/>
      <c r="U46" s="371"/>
      <c r="V46" s="371"/>
      <c r="W46" s="377"/>
      <c r="X46" s="377"/>
      <c r="Y46" s="377"/>
      <c r="Z46" s="371"/>
      <c r="AA46" s="375">
        <f t="shared" si="10"/>
        <v>200000</v>
      </c>
      <c r="AB46" s="745">
        <f t="shared" si="15"/>
        <v>0</v>
      </c>
    </row>
    <row r="47" spans="1:28" ht="15.75">
      <c r="A47" s="226" t="s">
        <v>361</v>
      </c>
      <c r="B47" s="146" t="s">
        <v>362</v>
      </c>
      <c r="C47" s="371">
        <f>AA47</f>
        <v>92822826</v>
      </c>
      <c r="D47" s="634"/>
      <c r="E47" s="371">
        <v>93610228</v>
      </c>
      <c r="F47" s="371">
        <v>47185299</v>
      </c>
      <c r="G47" s="641"/>
      <c r="H47" s="372"/>
      <c r="I47" s="371">
        <v>11075400</v>
      </c>
      <c r="J47" s="371"/>
      <c r="K47" s="371">
        <v>13319126</v>
      </c>
      <c r="L47" s="371">
        <v>8590000</v>
      </c>
      <c r="M47" s="371">
        <v>11271000</v>
      </c>
      <c r="N47" s="371">
        <v>100000</v>
      </c>
      <c r="O47" s="371">
        <v>600000</v>
      </c>
      <c r="P47" s="371"/>
      <c r="Q47" s="377">
        <v>1000000</v>
      </c>
      <c r="R47" s="371">
        <v>22479840</v>
      </c>
      <c r="S47" s="371">
        <v>1200000</v>
      </c>
      <c r="T47" s="371">
        <v>10053780</v>
      </c>
      <c r="U47" s="371"/>
      <c r="V47" s="371">
        <v>9698240</v>
      </c>
      <c r="W47" s="377">
        <v>50000</v>
      </c>
      <c r="X47" s="377">
        <v>650000</v>
      </c>
      <c r="Y47" s="377">
        <v>400000</v>
      </c>
      <c r="Z47" s="371">
        <v>2335440</v>
      </c>
      <c r="AA47" s="375">
        <f t="shared" si="10"/>
        <v>92822826</v>
      </c>
      <c r="AB47" s="745">
        <f t="shared" si="15"/>
        <v>0</v>
      </c>
    </row>
    <row r="48" spans="1:28" ht="15.75">
      <c r="A48" s="373" t="s">
        <v>363</v>
      </c>
      <c r="B48" s="27" t="s">
        <v>364</v>
      </c>
      <c r="C48" s="371">
        <f t="shared" si="2"/>
        <v>143793826</v>
      </c>
      <c r="D48" s="634"/>
      <c r="E48" s="371">
        <f>SUM(E41:E47)</f>
        <v>147861731</v>
      </c>
      <c r="F48" s="371">
        <f>SUM(F41:F47)</f>
        <v>74664439</v>
      </c>
      <c r="G48" s="641"/>
      <c r="H48" s="372"/>
      <c r="I48" s="370">
        <f t="shared" ref="I48:Z48" si="17">SUM(I41:I47)</f>
        <v>35461400</v>
      </c>
      <c r="J48" s="370">
        <f t="shared" si="17"/>
        <v>0</v>
      </c>
      <c r="K48" s="370">
        <f t="shared" si="17"/>
        <v>17489126</v>
      </c>
      <c r="L48" s="370">
        <f t="shared" si="17"/>
        <v>8690000</v>
      </c>
      <c r="M48" s="370">
        <f t="shared" si="17"/>
        <v>18771000</v>
      </c>
      <c r="N48" s="370">
        <f t="shared" si="17"/>
        <v>100000</v>
      </c>
      <c r="O48" s="370">
        <f t="shared" si="17"/>
        <v>1360000</v>
      </c>
      <c r="P48" s="370">
        <f t="shared" si="17"/>
        <v>0</v>
      </c>
      <c r="Q48" s="370">
        <f>SUM(Q41:Q47:Q40)</f>
        <v>2650000</v>
      </c>
      <c r="R48" s="370">
        <f t="shared" si="17"/>
        <v>27079840</v>
      </c>
      <c r="S48" s="370">
        <f t="shared" si="17"/>
        <v>2670000</v>
      </c>
      <c r="T48" s="370">
        <f t="shared" si="17"/>
        <v>14053780</v>
      </c>
      <c r="U48" s="370">
        <f t="shared" si="17"/>
        <v>0</v>
      </c>
      <c r="V48" s="370">
        <f t="shared" si="17"/>
        <v>9698240</v>
      </c>
      <c r="W48" s="370">
        <f t="shared" si="17"/>
        <v>445000</v>
      </c>
      <c r="X48" s="370">
        <f t="shared" si="17"/>
        <v>1200000</v>
      </c>
      <c r="Y48" s="370">
        <f t="shared" si="17"/>
        <v>840000</v>
      </c>
      <c r="Z48" s="370">
        <f t="shared" si="17"/>
        <v>3285440</v>
      </c>
      <c r="AA48" s="375">
        <f t="shared" si="10"/>
        <v>143793826</v>
      </c>
      <c r="AB48" s="745">
        <f t="shared" si="15"/>
        <v>0</v>
      </c>
    </row>
    <row r="49" spans="1:28" ht="15.75">
      <c r="A49" s="226" t="s">
        <v>365</v>
      </c>
      <c r="B49" s="146" t="s">
        <v>366</v>
      </c>
      <c r="C49" s="371">
        <f t="shared" si="2"/>
        <v>20000</v>
      </c>
      <c r="D49" s="634"/>
      <c r="E49" s="371">
        <v>20000</v>
      </c>
      <c r="F49" s="371">
        <f t="shared" si="8"/>
        <v>0</v>
      </c>
      <c r="G49" s="641"/>
      <c r="H49" s="372"/>
      <c r="I49" s="371"/>
      <c r="J49" s="371"/>
      <c r="K49" s="371"/>
      <c r="L49" s="371"/>
      <c r="M49" s="371"/>
      <c r="N49" s="371"/>
      <c r="O49" s="371"/>
      <c r="P49" s="371"/>
      <c r="Q49" s="377"/>
      <c r="R49" s="371">
        <v>0</v>
      </c>
      <c r="S49" s="371"/>
      <c r="T49" s="371"/>
      <c r="U49" s="371"/>
      <c r="V49" s="371"/>
      <c r="W49" s="377"/>
      <c r="X49" s="377"/>
      <c r="Y49" s="377">
        <v>20000</v>
      </c>
      <c r="Z49" s="371"/>
      <c r="AA49" s="375">
        <f t="shared" si="10"/>
        <v>20000</v>
      </c>
      <c r="AB49" s="745">
        <f t="shared" si="15"/>
        <v>0</v>
      </c>
    </row>
    <row r="50" spans="1:28" ht="15.75">
      <c r="A50" s="226" t="s">
        <v>367</v>
      </c>
      <c r="B50" s="146" t="s">
        <v>368</v>
      </c>
      <c r="C50" s="371">
        <f t="shared" si="2"/>
        <v>0</v>
      </c>
      <c r="D50" s="634"/>
      <c r="E50" s="371">
        <f t="shared" si="7"/>
        <v>0</v>
      </c>
      <c r="F50" s="371">
        <f t="shared" si="8"/>
        <v>0</v>
      </c>
      <c r="G50" s="641"/>
      <c r="H50" s="372"/>
      <c r="I50" s="371"/>
      <c r="J50" s="371"/>
      <c r="K50" s="371"/>
      <c r="L50" s="371"/>
      <c r="M50" s="371"/>
      <c r="N50" s="371"/>
      <c r="O50" s="371"/>
      <c r="P50" s="371"/>
      <c r="Q50" s="377"/>
      <c r="R50" s="371"/>
      <c r="S50" s="371"/>
      <c r="T50" s="371"/>
      <c r="U50" s="371"/>
      <c r="V50" s="371"/>
      <c r="W50" s="377"/>
      <c r="X50" s="377"/>
      <c r="Y50" s="377"/>
      <c r="Z50" s="371"/>
      <c r="AA50" s="375">
        <f t="shared" si="10"/>
        <v>0</v>
      </c>
      <c r="AB50" s="745">
        <f t="shared" si="15"/>
        <v>0</v>
      </c>
    </row>
    <row r="51" spans="1:28" ht="15.75">
      <c r="A51" s="226" t="s">
        <v>369</v>
      </c>
      <c r="B51" s="146" t="s">
        <v>370</v>
      </c>
      <c r="C51" s="371">
        <f t="shared" si="2"/>
        <v>0</v>
      </c>
      <c r="D51" s="634"/>
      <c r="E51" s="371">
        <f t="shared" si="7"/>
        <v>0</v>
      </c>
      <c r="F51" s="371">
        <f t="shared" si="8"/>
        <v>0</v>
      </c>
      <c r="G51" s="641"/>
      <c r="H51" s="372"/>
      <c r="I51" s="371"/>
      <c r="J51" s="371"/>
      <c r="K51" s="371"/>
      <c r="L51" s="371"/>
      <c r="M51" s="371"/>
      <c r="N51" s="371"/>
      <c r="O51" s="371"/>
      <c r="P51" s="371"/>
      <c r="Q51" s="377"/>
      <c r="R51" s="371"/>
      <c r="S51" s="371"/>
      <c r="T51" s="371"/>
      <c r="U51" s="371"/>
      <c r="V51" s="371"/>
      <c r="W51" s="377"/>
      <c r="X51" s="377"/>
      <c r="Y51" s="377"/>
      <c r="Z51" s="371"/>
      <c r="AA51" s="375">
        <f t="shared" si="10"/>
        <v>0</v>
      </c>
      <c r="AB51" s="745">
        <f t="shared" si="15"/>
        <v>0</v>
      </c>
    </row>
    <row r="52" spans="1:28" ht="15.75">
      <c r="A52" s="373" t="s">
        <v>371</v>
      </c>
      <c r="B52" s="27" t="s">
        <v>372</v>
      </c>
      <c r="C52" s="371">
        <f t="shared" si="2"/>
        <v>20000</v>
      </c>
      <c r="D52" s="634"/>
      <c r="E52" s="371">
        <f>E49+E50+E51</f>
        <v>20000</v>
      </c>
      <c r="F52" s="371">
        <f t="shared" si="8"/>
        <v>0</v>
      </c>
      <c r="G52" s="641"/>
      <c r="H52" s="372"/>
      <c r="I52" s="370">
        <f t="shared" ref="I52:Z52" si="18">SUM(I49:I51)</f>
        <v>0</v>
      </c>
      <c r="J52" s="370">
        <f t="shared" si="18"/>
        <v>0</v>
      </c>
      <c r="K52" s="370">
        <f t="shared" si="18"/>
        <v>0</v>
      </c>
      <c r="L52" s="370">
        <f t="shared" si="18"/>
        <v>0</v>
      </c>
      <c r="M52" s="370">
        <f t="shared" si="18"/>
        <v>0</v>
      </c>
      <c r="N52" s="370">
        <f t="shared" si="18"/>
        <v>0</v>
      </c>
      <c r="O52" s="370">
        <f t="shared" si="18"/>
        <v>0</v>
      </c>
      <c r="P52" s="370">
        <f t="shared" si="18"/>
        <v>0</v>
      </c>
      <c r="Q52" s="370">
        <f t="shared" si="18"/>
        <v>0</v>
      </c>
      <c r="R52" s="370">
        <f t="shared" si="18"/>
        <v>0</v>
      </c>
      <c r="S52" s="370">
        <f t="shared" si="18"/>
        <v>0</v>
      </c>
      <c r="T52" s="370">
        <f t="shared" si="18"/>
        <v>0</v>
      </c>
      <c r="U52" s="370">
        <f t="shared" si="18"/>
        <v>0</v>
      </c>
      <c r="V52" s="370">
        <f t="shared" si="18"/>
        <v>0</v>
      </c>
      <c r="W52" s="370">
        <f t="shared" si="18"/>
        <v>0</v>
      </c>
      <c r="X52" s="370"/>
      <c r="Y52" s="370">
        <f t="shared" si="18"/>
        <v>20000</v>
      </c>
      <c r="Z52" s="370">
        <f t="shared" si="18"/>
        <v>0</v>
      </c>
      <c r="AA52" s="375">
        <f t="shared" si="10"/>
        <v>20000</v>
      </c>
      <c r="AB52" s="745">
        <f t="shared" si="15"/>
        <v>0</v>
      </c>
    </row>
    <row r="53" spans="1:28" ht="15.75">
      <c r="A53" s="226" t="s">
        <v>373</v>
      </c>
      <c r="B53" s="146" t="s">
        <v>374</v>
      </c>
      <c r="C53" s="371">
        <f t="shared" si="2"/>
        <v>39416860</v>
      </c>
      <c r="D53" s="634"/>
      <c r="E53" s="371">
        <v>40489458</v>
      </c>
      <c r="F53" s="371">
        <v>18474611</v>
      </c>
      <c r="G53" s="641"/>
      <c r="H53" s="372"/>
      <c r="I53" s="371">
        <v>9574560</v>
      </c>
      <c r="J53" s="371"/>
      <c r="K53" s="371">
        <v>3875000</v>
      </c>
      <c r="L53" s="371">
        <v>2510000</v>
      </c>
      <c r="M53" s="371">
        <v>5068440</v>
      </c>
      <c r="N53" s="371">
        <v>0</v>
      </c>
      <c r="O53" s="371">
        <v>880000</v>
      </c>
      <c r="P53" s="371">
        <v>0</v>
      </c>
      <c r="Q53" s="377">
        <v>715500</v>
      </c>
      <c r="R53" s="371">
        <v>7570750</v>
      </c>
      <c r="S53" s="371">
        <v>972000</v>
      </c>
      <c r="T53" s="371">
        <v>3794520</v>
      </c>
      <c r="U53" s="371"/>
      <c r="V53" s="371">
        <v>2618525</v>
      </c>
      <c r="W53" s="377">
        <v>172995</v>
      </c>
      <c r="X53" s="377">
        <v>337500</v>
      </c>
      <c r="Y53" s="377">
        <v>440000</v>
      </c>
      <c r="Z53" s="371">
        <v>887070</v>
      </c>
      <c r="AA53" s="375">
        <f t="shared" si="10"/>
        <v>39416860</v>
      </c>
      <c r="AB53" s="745">
        <f t="shared" si="15"/>
        <v>0</v>
      </c>
    </row>
    <row r="54" spans="1:28" ht="15.75">
      <c r="A54" s="226" t="s">
        <v>375</v>
      </c>
      <c r="B54" s="146" t="s">
        <v>376</v>
      </c>
      <c r="C54" s="371">
        <f t="shared" si="2"/>
        <v>17000000</v>
      </c>
      <c r="D54" s="634"/>
      <c r="E54" s="371">
        <v>112412000</v>
      </c>
      <c r="F54" s="371">
        <v>97239000</v>
      </c>
      <c r="G54" s="641"/>
      <c r="H54" s="372"/>
      <c r="I54" s="371"/>
      <c r="J54" s="371">
        <v>0</v>
      </c>
      <c r="K54" s="371">
        <v>17000000</v>
      </c>
      <c r="L54" s="371"/>
      <c r="M54" s="371"/>
      <c r="N54" s="371"/>
      <c r="O54" s="371" t="s">
        <v>568</v>
      </c>
      <c r="P54" s="371"/>
      <c r="Q54" s="377"/>
      <c r="R54" s="371"/>
      <c r="S54" s="371">
        <v>0</v>
      </c>
      <c r="T54" s="371"/>
      <c r="U54" s="371"/>
      <c r="V54" s="371"/>
      <c r="W54" s="377"/>
      <c r="X54" s="377"/>
      <c r="Y54" s="377"/>
      <c r="Z54" s="371"/>
      <c r="AA54" s="375">
        <f t="shared" si="10"/>
        <v>17000000</v>
      </c>
      <c r="AB54" s="745">
        <f t="shared" si="15"/>
        <v>0</v>
      </c>
    </row>
    <row r="55" spans="1:28" ht="15.75">
      <c r="A55" s="226" t="s">
        <v>377</v>
      </c>
      <c r="B55" s="146" t="s">
        <v>611</v>
      </c>
      <c r="C55" s="371">
        <f t="shared" si="2"/>
        <v>13158929</v>
      </c>
      <c r="D55" s="634"/>
      <c r="E55" s="371">
        <v>13158929</v>
      </c>
      <c r="F55" s="371">
        <v>4426612</v>
      </c>
      <c r="G55" s="641"/>
      <c r="H55" s="372"/>
      <c r="I55" s="371"/>
      <c r="J55" s="371"/>
      <c r="K55" s="371">
        <v>13158929</v>
      </c>
      <c r="L55" s="371"/>
      <c r="M55" s="371"/>
      <c r="N55" s="371"/>
      <c r="O55" s="371">
        <v>0</v>
      </c>
      <c r="P55" s="371"/>
      <c r="Q55" s="377"/>
      <c r="R55" s="371"/>
      <c r="S55" s="371"/>
      <c r="T55" s="371"/>
      <c r="U55" s="371"/>
      <c r="V55" s="371"/>
      <c r="W55" s="377"/>
      <c r="X55" s="377"/>
      <c r="Y55" s="377"/>
      <c r="Z55" s="371"/>
      <c r="AA55" s="375">
        <f t="shared" si="10"/>
        <v>13158929</v>
      </c>
      <c r="AB55" s="745">
        <f t="shared" si="15"/>
        <v>0</v>
      </c>
    </row>
    <row r="56" spans="1:28" ht="15.75">
      <c r="A56" s="226" t="s">
        <v>379</v>
      </c>
      <c r="B56" s="146" t="s">
        <v>586</v>
      </c>
      <c r="C56" s="371">
        <f t="shared" si="2"/>
        <v>0</v>
      </c>
      <c r="D56" s="634"/>
      <c r="E56" s="371">
        <f t="shared" si="7"/>
        <v>0</v>
      </c>
      <c r="F56" s="371">
        <f t="shared" si="8"/>
        <v>0</v>
      </c>
      <c r="G56" s="641"/>
      <c r="H56" s="372"/>
      <c r="I56" s="371"/>
      <c r="J56" s="371"/>
      <c r="K56" s="371"/>
      <c r="L56" s="371"/>
      <c r="M56" s="371"/>
      <c r="N56" s="371"/>
      <c r="O56" s="371"/>
      <c r="P56" s="371"/>
      <c r="Q56" s="377"/>
      <c r="R56" s="371"/>
      <c r="S56" s="371"/>
      <c r="T56" s="371"/>
      <c r="U56" s="371"/>
      <c r="V56" s="371"/>
      <c r="W56" s="377"/>
      <c r="X56" s="377"/>
      <c r="Y56" s="377"/>
      <c r="Z56" s="371"/>
      <c r="AA56" s="375">
        <f t="shared" si="10"/>
        <v>0</v>
      </c>
      <c r="AB56" s="745">
        <f t="shared" si="15"/>
        <v>0</v>
      </c>
    </row>
    <row r="57" spans="1:28" ht="15.75">
      <c r="A57" s="226" t="s">
        <v>381</v>
      </c>
      <c r="B57" s="146" t="s">
        <v>382</v>
      </c>
      <c r="C57" s="371">
        <f t="shared" si="2"/>
        <v>700000</v>
      </c>
      <c r="D57" s="634"/>
      <c r="E57" s="371">
        <v>700000</v>
      </c>
      <c r="F57" s="371">
        <v>2507</v>
      </c>
      <c r="G57" s="641"/>
      <c r="H57" s="372"/>
      <c r="I57" s="371"/>
      <c r="J57" s="371">
        <v>0</v>
      </c>
      <c r="K57" s="371">
        <v>700000</v>
      </c>
      <c r="L57" s="371"/>
      <c r="M57" s="371"/>
      <c r="N57" s="371"/>
      <c r="O57" s="371"/>
      <c r="P57" s="371"/>
      <c r="Q57" s="377"/>
      <c r="R57" s="371"/>
      <c r="S57" s="371"/>
      <c r="T57" s="371"/>
      <c r="U57" s="371"/>
      <c r="V57" s="371"/>
      <c r="W57" s="377"/>
      <c r="X57" s="377"/>
      <c r="Y57" s="377"/>
      <c r="Z57" s="371"/>
      <c r="AA57" s="375">
        <f t="shared" si="10"/>
        <v>700000</v>
      </c>
      <c r="AB57" s="745">
        <f t="shared" si="15"/>
        <v>0</v>
      </c>
    </row>
    <row r="58" spans="1:28" ht="15.75">
      <c r="A58" s="373" t="s">
        <v>383</v>
      </c>
      <c r="B58" s="27" t="s">
        <v>384</v>
      </c>
      <c r="C58" s="371">
        <f t="shared" si="2"/>
        <v>70275789</v>
      </c>
      <c r="D58" s="634"/>
      <c r="E58" s="371">
        <f>SUM(E53:E57)</f>
        <v>166760387</v>
      </c>
      <c r="F58" s="371">
        <f>SUM(F53:F57)</f>
        <v>120142730</v>
      </c>
      <c r="G58" s="641"/>
      <c r="H58" s="372"/>
      <c r="I58" s="370">
        <f>SUM(I53:I57)</f>
        <v>9574560</v>
      </c>
      <c r="J58" s="370">
        <f t="shared" ref="J58:Z58" si="19">SUM(J53:J57)</f>
        <v>0</v>
      </c>
      <c r="K58" s="370">
        <f t="shared" si="19"/>
        <v>34733929</v>
      </c>
      <c r="L58" s="370">
        <f t="shared" si="19"/>
        <v>2510000</v>
      </c>
      <c r="M58" s="370">
        <f t="shared" si="19"/>
        <v>5068440</v>
      </c>
      <c r="N58" s="370">
        <f t="shared" si="19"/>
        <v>0</v>
      </c>
      <c r="O58" s="370">
        <f>SUM(O53:O57)</f>
        <v>880000</v>
      </c>
      <c r="P58" s="370">
        <f t="shared" si="19"/>
        <v>0</v>
      </c>
      <c r="Q58" s="370">
        <f t="shared" si="19"/>
        <v>715500</v>
      </c>
      <c r="R58" s="370">
        <f t="shared" si="19"/>
        <v>7570750</v>
      </c>
      <c r="S58" s="370">
        <f t="shared" si="19"/>
        <v>972000</v>
      </c>
      <c r="T58" s="370">
        <f t="shared" si="19"/>
        <v>3794520</v>
      </c>
      <c r="U58" s="370">
        <f t="shared" si="19"/>
        <v>0</v>
      </c>
      <c r="V58" s="370">
        <f t="shared" si="19"/>
        <v>2618525</v>
      </c>
      <c r="W58" s="370">
        <f t="shared" si="19"/>
        <v>172995</v>
      </c>
      <c r="X58" s="370">
        <f t="shared" si="19"/>
        <v>337500</v>
      </c>
      <c r="Y58" s="370">
        <f t="shared" si="19"/>
        <v>440000</v>
      </c>
      <c r="Z58" s="370">
        <f t="shared" si="19"/>
        <v>887070</v>
      </c>
      <c r="AA58" s="375">
        <f t="shared" ref="AA58:AA76" si="20">SUM(I58:Z58)</f>
        <v>70275789</v>
      </c>
      <c r="AB58" s="745">
        <f t="shared" si="15"/>
        <v>0</v>
      </c>
    </row>
    <row r="59" spans="1:28" ht="15.75">
      <c r="A59" s="373" t="s">
        <v>19</v>
      </c>
      <c r="B59" s="27" t="s">
        <v>385</v>
      </c>
      <c r="C59" s="371">
        <f t="shared" si="2"/>
        <v>224543335</v>
      </c>
      <c r="D59" s="635"/>
      <c r="E59" s="371">
        <f>E36+E40+E48+E52+E58</f>
        <v>325332835</v>
      </c>
      <c r="F59" s="371">
        <f>F35+F40+F48+F52+F58</f>
        <v>199917063</v>
      </c>
      <c r="G59" s="642"/>
      <c r="H59" s="374"/>
      <c r="I59" s="371">
        <f>SUM(I36,I40,I48,I52,I58)</f>
        <v>45035960</v>
      </c>
      <c r="J59" s="371">
        <f>SUM(J36,J40,J48,J52,J58)</f>
        <v>0</v>
      </c>
      <c r="K59" s="371">
        <f>K36+K40+K48+K58+K52</f>
        <v>56671055</v>
      </c>
      <c r="L59" s="371">
        <f>SUM(L36,L40,L48,L52,L58)</f>
        <v>12200000</v>
      </c>
      <c r="M59" s="371">
        <f>SUM(M36,M40,M48,M52,M58)</f>
        <v>23839440</v>
      </c>
      <c r="N59" s="371">
        <f>SUM(N36,N40,N48,N52,N58)</f>
        <v>100000</v>
      </c>
      <c r="O59" s="371">
        <f>SUM(O36,O40,O48,O52,O58)</f>
        <v>3740000</v>
      </c>
      <c r="P59" s="371">
        <f>SUM(P36,P40,P48,P52,P58)</f>
        <v>0</v>
      </c>
      <c r="Q59" s="377">
        <f>SUM(Q48+Q58)</f>
        <v>3365500</v>
      </c>
      <c r="R59" s="371">
        <f>SUM(R36+R40+R48+R58)</f>
        <v>36010590</v>
      </c>
      <c r="S59" s="371">
        <f t="shared" ref="S59:Z59" si="21">SUM(S36,S40,S48,S52,S58)</f>
        <v>4642000</v>
      </c>
      <c r="T59" s="371">
        <f t="shared" si="21"/>
        <v>17848300</v>
      </c>
      <c r="U59" s="371">
        <f t="shared" si="21"/>
        <v>0</v>
      </c>
      <c r="V59" s="371">
        <f t="shared" si="21"/>
        <v>12316765</v>
      </c>
      <c r="W59" s="377">
        <f t="shared" si="21"/>
        <v>813715</v>
      </c>
      <c r="X59" s="377">
        <f t="shared" si="21"/>
        <v>1737500</v>
      </c>
      <c r="Y59" s="377">
        <f>SUM(Y36,Y40,Y48,Y52,Y58)</f>
        <v>2050000</v>
      </c>
      <c r="Z59" s="371">
        <f t="shared" si="21"/>
        <v>4172510</v>
      </c>
      <c r="AA59" s="375">
        <f t="shared" si="20"/>
        <v>224543335</v>
      </c>
      <c r="AB59" s="745">
        <f t="shared" si="15"/>
        <v>0</v>
      </c>
    </row>
    <row r="60" spans="1:28" ht="15.75">
      <c r="A60" s="380" t="s">
        <v>23</v>
      </c>
      <c r="B60" s="27" t="s">
        <v>386</v>
      </c>
      <c r="C60" s="371">
        <f t="shared" si="2"/>
        <v>10175000</v>
      </c>
      <c r="D60" s="634"/>
      <c r="E60" s="371">
        <v>10175000</v>
      </c>
      <c r="F60" s="371">
        <v>3454613</v>
      </c>
      <c r="G60" s="641"/>
      <c r="H60" s="372"/>
      <c r="I60" s="370"/>
      <c r="J60" s="370"/>
      <c r="K60" s="370"/>
      <c r="L60" s="370"/>
      <c r="M60" s="370"/>
      <c r="N60" s="370"/>
      <c r="O60" s="370"/>
      <c r="P60" s="370">
        <v>10175000</v>
      </c>
      <c r="Q60" s="375"/>
      <c r="R60" s="370"/>
      <c r="S60" s="370"/>
      <c r="T60" s="370"/>
      <c r="U60" s="370"/>
      <c r="V60" s="370"/>
      <c r="W60" s="375">
        <v>0</v>
      </c>
      <c r="X60" s="375"/>
      <c r="Y60" s="375"/>
      <c r="Z60" s="370"/>
      <c r="AA60" s="375">
        <f t="shared" si="20"/>
        <v>10175000</v>
      </c>
      <c r="AB60" s="745">
        <f t="shared" si="15"/>
        <v>0</v>
      </c>
    </row>
    <row r="61" spans="1:28" ht="15.75">
      <c r="A61" s="381" t="s">
        <v>27</v>
      </c>
      <c r="B61" s="146" t="s">
        <v>28</v>
      </c>
      <c r="C61" s="371">
        <f t="shared" si="2"/>
        <v>24762804</v>
      </c>
      <c r="D61" s="634"/>
      <c r="E61" s="371">
        <v>24762804</v>
      </c>
      <c r="F61" s="371">
        <v>4554942</v>
      </c>
      <c r="G61" s="641"/>
      <c r="H61" s="372"/>
      <c r="I61" s="371"/>
      <c r="J61" s="371"/>
      <c r="K61" s="371">
        <v>21162804</v>
      </c>
      <c r="L61" s="371"/>
      <c r="M61" s="371"/>
      <c r="N61" s="371"/>
      <c r="O61" s="371"/>
      <c r="P61" s="371"/>
      <c r="Q61" s="377"/>
      <c r="R61" s="371"/>
      <c r="S61" s="371"/>
      <c r="T61" s="371"/>
      <c r="U61" s="371"/>
      <c r="V61" s="371"/>
      <c r="W61" s="377">
        <v>3600000</v>
      </c>
      <c r="X61" s="377">
        <v>0</v>
      </c>
      <c r="Y61" s="377"/>
      <c r="Z61" s="371"/>
      <c r="AA61" s="375">
        <f t="shared" si="20"/>
        <v>24762804</v>
      </c>
      <c r="AB61" s="745">
        <f t="shared" si="15"/>
        <v>0</v>
      </c>
    </row>
    <row r="62" spans="1:28" ht="15.75">
      <c r="A62" s="381" t="s">
        <v>632</v>
      </c>
      <c r="B62" s="146" t="s">
        <v>688</v>
      </c>
      <c r="C62" s="371">
        <f t="shared" si="2"/>
        <v>74376837</v>
      </c>
      <c r="D62" s="634"/>
      <c r="E62" s="371">
        <v>77007668</v>
      </c>
      <c r="F62" s="371">
        <v>41306786</v>
      </c>
      <c r="G62" s="641"/>
      <c r="H62" s="372"/>
      <c r="I62" s="371"/>
      <c r="J62" s="371"/>
      <c r="K62" s="371">
        <v>74376837</v>
      </c>
      <c r="L62" s="371"/>
      <c r="M62" s="371"/>
      <c r="N62" s="371"/>
      <c r="O62" s="371"/>
      <c r="P62" s="371"/>
      <c r="Q62" s="377"/>
      <c r="R62" s="371"/>
      <c r="S62" s="371"/>
      <c r="T62" s="371"/>
      <c r="U62" s="371"/>
      <c r="V62" s="371"/>
      <c r="W62" s="377"/>
      <c r="X62" s="377"/>
      <c r="Y62" s="377"/>
      <c r="Z62" s="371"/>
      <c r="AA62" s="375">
        <f t="shared" si="20"/>
        <v>74376837</v>
      </c>
      <c r="AB62" s="745">
        <f t="shared" si="15"/>
        <v>0</v>
      </c>
    </row>
    <row r="63" spans="1:28" ht="15.75">
      <c r="A63" s="381" t="s">
        <v>35</v>
      </c>
      <c r="B63" s="146" t="s">
        <v>36</v>
      </c>
      <c r="C63" s="371">
        <f t="shared" si="2"/>
        <v>16894000</v>
      </c>
      <c r="D63" s="634"/>
      <c r="E63" s="371">
        <v>17894000</v>
      </c>
      <c r="F63" s="371">
        <v>3892871</v>
      </c>
      <c r="G63" s="641"/>
      <c r="H63" s="372"/>
      <c r="I63" s="371"/>
      <c r="J63" s="371"/>
      <c r="K63" s="371"/>
      <c r="L63" s="371"/>
      <c r="M63" s="371"/>
      <c r="N63" s="371"/>
      <c r="O63" s="371"/>
      <c r="P63" s="371"/>
      <c r="Q63" s="377"/>
      <c r="R63" s="371"/>
      <c r="S63" s="371"/>
      <c r="T63" s="371"/>
      <c r="U63" s="371">
        <v>15790000</v>
      </c>
      <c r="V63" s="371">
        <v>0</v>
      </c>
      <c r="W63" s="371"/>
      <c r="X63" s="377">
        <v>1104000</v>
      </c>
      <c r="Y63" s="377">
        <v>0</v>
      </c>
      <c r="Z63" s="371"/>
      <c r="AA63" s="375">
        <f t="shared" si="20"/>
        <v>16894000</v>
      </c>
      <c r="AB63" s="745">
        <f t="shared" si="15"/>
        <v>0</v>
      </c>
    </row>
    <row r="64" spans="1:28" ht="15.75">
      <c r="A64" s="381" t="s">
        <v>66</v>
      </c>
      <c r="B64" s="146" t="s">
        <v>388</v>
      </c>
      <c r="C64" s="371">
        <v>122181147</v>
      </c>
      <c r="D64" s="634"/>
      <c r="E64" s="371">
        <v>133318136</v>
      </c>
      <c r="F64" s="371"/>
      <c r="G64" s="641"/>
      <c r="H64" s="372"/>
      <c r="I64" s="371"/>
      <c r="J64" s="371"/>
      <c r="K64" s="371">
        <v>122181147</v>
      </c>
      <c r="L64" s="371"/>
      <c r="M64" s="371"/>
      <c r="N64" s="371"/>
      <c r="O64" s="371"/>
      <c r="P64" s="371"/>
      <c r="Q64" s="377"/>
      <c r="R64" s="371"/>
      <c r="S64" s="371"/>
      <c r="T64" s="371"/>
      <c r="U64" s="371"/>
      <c r="V64" s="371"/>
      <c r="W64" s="371"/>
      <c r="X64" s="377"/>
      <c r="Y64" s="377"/>
      <c r="Z64" s="371"/>
      <c r="AA64" s="375">
        <f t="shared" si="20"/>
        <v>122181147</v>
      </c>
      <c r="AB64" s="745">
        <f t="shared" si="15"/>
        <v>0</v>
      </c>
    </row>
    <row r="65" spans="1:29" ht="15.75">
      <c r="A65" s="373" t="s">
        <v>39</v>
      </c>
      <c r="B65" s="27" t="s">
        <v>249</v>
      </c>
      <c r="C65" s="371">
        <f t="shared" si="2"/>
        <v>238214788</v>
      </c>
      <c r="D65" s="634"/>
      <c r="E65" s="371">
        <f>SUM(E61:E64)</f>
        <v>252982608</v>
      </c>
      <c r="F65" s="371">
        <f>SUM(F61:F63)</f>
        <v>49754599</v>
      </c>
      <c r="G65" s="641"/>
      <c r="H65" s="372"/>
      <c r="I65" s="370">
        <f>SUM(I61:I64)</f>
        <v>0</v>
      </c>
      <c r="J65" s="370">
        <f>SUM(J61:J64)</f>
        <v>0</v>
      </c>
      <c r="K65" s="370">
        <f>SUM(K61:K64)</f>
        <v>217720788</v>
      </c>
      <c r="L65" s="370">
        <f t="shared" ref="L65:Z65" si="22">SUM(L61:L64)</f>
        <v>0</v>
      </c>
      <c r="M65" s="370">
        <f t="shared" si="22"/>
        <v>0</v>
      </c>
      <c r="N65" s="370">
        <f t="shared" si="22"/>
        <v>0</v>
      </c>
      <c r="O65" s="370">
        <f t="shared" si="22"/>
        <v>0</v>
      </c>
      <c r="P65" s="370">
        <f t="shared" si="22"/>
        <v>0</v>
      </c>
      <c r="Q65" s="375">
        <f t="shared" si="22"/>
        <v>0</v>
      </c>
      <c r="R65" s="370">
        <f t="shared" si="22"/>
        <v>0</v>
      </c>
      <c r="S65" s="370">
        <f t="shared" si="22"/>
        <v>0</v>
      </c>
      <c r="T65" s="370">
        <f t="shared" si="22"/>
        <v>0</v>
      </c>
      <c r="U65" s="370">
        <f t="shared" si="22"/>
        <v>15790000</v>
      </c>
      <c r="V65" s="370">
        <f t="shared" si="22"/>
        <v>0</v>
      </c>
      <c r="W65" s="370">
        <f t="shared" si="22"/>
        <v>3600000</v>
      </c>
      <c r="X65" s="375">
        <f t="shared" si="22"/>
        <v>1104000</v>
      </c>
      <c r="Y65" s="375">
        <f t="shared" si="22"/>
        <v>0</v>
      </c>
      <c r="Z65" s="370">
        <f t="shared" si="22"/>
        <v>0</v>
      </c>
      <c r="AA65" s="375">
        <f t="shared" si="20"/>
        <v>238214788</v>
      </c>
      <c r="AB65" s="745">
        <f t="shared" si="15"/>
        <v>0</v>
      </c>
    </row>
    <row r="66" spans="1:29" ht="15.75">
      <c r="A66" s="373" t="s">
        <v>43</v>
      </c>
      <c r="B66" s="27" t="s">
        <v>389</v>
      </c>
      <c r="C66" s="371">
        <f t="shared" si="2"/>
        <v>447122309</v>
      </c>
      <c r="D66" s="634"/>
      <c r="E66" s="371">
        <v>631962628</v>
      </c>
      <c r="F66" s="371">
        <v>429616600</v>
      </c>
      <c r="G66" s="641"/>
      <c r="H66" s="372"/>
      <c r="I66" s="371"/>
      <c r="J66" s="370">
        <f>SUM('[1]Ber.-felú.'!K45)</f>
        <v>0</v>
      </c>
      <c r="K66" s="370">
        <v>447122309</v>
      </c>
      <c r="L66" s="370">
        <f>SUM('[1]Ber.-felú.'!M45)</f>
        <v>0</v>
      </c>
      <c r="M66" s="370">
        <f>SUM('[1]Ber.-felú.'!K45)</f>
        <v>0</v>
      </c>
      <c r="N66" s="370">
        <f>SUM('[1]Ber.-felú.'!I45)</f>
        <v>0</v>
      </c>
      <c r="O66" s="370">
        <f>SUM('[1]Ber.-felú.'!I45)</f>
        <v>0</v>
      </c>
      <c r="P66" s="370">
        <f>SUM('[1]Ber.-felú.'!J45)</f>
        <v>0</v>
      </c>
      <c r="Q66" s="375">
        <f>SUM('[1]Ber.-felú.'!I45)</f>
        <v>0</v>
      </c>
      <c r="R66" s="370">
        <v>0</v>
      </c>
      <c r="S66" s="370">
        <f>SUM('[1]Ber.-felú.'!M45)</f>
        <v>0</v>
      </c>
      <c r="T66" s="370">
        <f>SUM('[1]Ber.-felú.'!N45)</f>
        <v>0</v>
      </c>
      <c r="U66" s="370">
        <f>SUM('[1]Ber.-felú.'!O45)</f>
        <v>0</v>
      </c>
      <c r="V66" s="370">
        <f>SUM('[1]Ber.-felú.'!L45)</f>
        <v>0</v>
      </c>
      <c r="W66" s="370">
        <f>SUM('[1]Ber.-felú.'!O45)</f>
        <v>0</v>
      </c>
      <c r="X66" s="375">
        <f>SUM('[1]Ber.-felú.'!Q45)</f>
        <v>0</v>
      </c>
      <c r="Y66" s="375">
        <f>SUM('[1]Ber.-felú.'!R45)</f>
        <v>0</v>
      </c>
      <c r="Z66" s="370">
        <f>SUM('[1]Ber.-felú.'!O45)</f>
        <v>0</v>
      </c>
      <c r="AA66" s="375">
        <f t="shared" si="20"/>
        <v>447122309</v>
      </c>
      <c r="AB66" s="745">
        <f t="shared" si="15"/>
        <v>0</v>
      </c>
    </row>
    <row r="67" spans="1:29" ht="15.75">
      <c r="A67" s="373" t="s">
        <v>47</v>
      </c>
      <c r="B67" s="27" t="s">
        <v>390</v>
      </c>
      <c r="C67" s="371">
        <f t="shared" si="2"/>
        <v>56957957</v>
      </c>
      <c r="D67" s="634"/>
      <c r="E67" s="371">
        <v>56957957</v>
      </c>
      <c r="F67" s="371">
        <v>200240</v>
      </c>
      <c r="G67" s="641"/>
      <c r="H67" s="372"/>
      <c r="I67" s="371"/>
      <c r="J67" s="370">
        <f>SUM('[1]Ber.-felú.'!K46)</f>
        <v>0</v>
      </c>
      <c r="K67" s="370">
        <v>56957957</v>
      </c>
      <c r="L67" s="370">
        <f>SUM('[1]Ber.-felú.'!J46)</f>
        <v>0</v>
      </c>
      <c r="M67" s="370">
        <f>SUM('[1]Ber.-felú.'!K46)</f>
        <v>0</v>
      </c>
      <c r="N67" s="370">
        <f>SUM('[1]Ber.-felú.'!I46)</f>
        <v>0</v>
      </c>
      <c r="O67" s="370">
        <f>SUM('[1]Ber.-felú.'!I66)</f>
        <v>0</v>
      </c>
      <c r="P67" s="370">
        <f>SUM('[1]Ber.-felú.'!J66)</f>
        <v>0</v>
      </c>
      <c r="Q67" s="375">
        <f>SUM('[1]Ber.-felú.'!I66)</f>
        <v>0</v>
      </c>
      <c r="R67" s="370">
        <f>SUM('[1]Ber.-felú.'!J66)</f>
        <v>0</v>
      </c>
      <c r="S67" s="370">
        <f>SUM('[1]Ber.-felú.'!M66)</f>
        <v>0</v>
      </c>
      <c r="T67" s="370"/>
      <c r="U67" s="370">
        <f>SUM('[1]Ber.-felú.'!O66)</f>
        <v>0</v>
      </c>
      <c r="V67" s="370">
        <f>SUM('[1]Ber.-felú.'!L66)</f>
        <v>0</v>
      </c>
      <c r="W67" s="370">
        <f>SUM('[1]Ber.-felú.'!O66)</f>
        <v>0</v>
      </c>
      <c r="X67" s="375">
        <f>SUM('[1]Ber.-felú.'!Q66)</f>
        <v>0</v>
      </c>
      <c r="Y67" s="375">
        <f>SUM('[1]Ber.-felú.'!R66)</f>
        <v>0</v>
      </c>
      <c r="Z67" s="370">
        <f>SUM('[1]Ber.-felú.'!O66)</f>
        <v>0</v>
      </c>
      <c r="AA67" s="375">
        <f t="shared" si="20"/>
        <v>56957957</v>
      </c>
      <c r="AB67" s="745">
        <f t="shared" si="15"/>
        <v>0</v>
      </c>
    </row>
    <row r="68" spans="1:29" ht="15.75">
      <c r="A68" s="226" t="s">
        <v>51</v>
      </c>
      <c r="B68" s="146" t="s">
        <v>52</v>
      </c>
      <c r="C68" s="371">
        <f t="shared" si="2"/>
        <v>0</v>
      </c>
      <c r="D68" s="635"/>
      <c r="E68" s="371">
        <f t="shared" ref="E68:E71" si="23">AC68</f>
        <v>0</v>
      </c>
      <c r="F68" s="371">
        <f t="shared" ref="F68:F71" si="24">AD68</f>
        <v>0</v>
      </c>
      <c r="G68" s="642"/>
      <c r="H68" s="374"/>
      <c r="I68" s="371"/>
      <c r="J68" s="371"/>
      <c r="K68" s="371"/>
      <c r="L68" s="371"/>
      <c r="M68" s="371"/>
      <c r="N68" s="371"/>
      <c r="O68" s="371"/>
      <c r="P68" s="371"/>
      <c r="Q68" s="377"/>
      <c r="R68" s="371"/>
      <c r="S68" s="371"/>
      <c r="T68" s="371"/>
      <c r="U68" s="371"/>
      <c r="V68" s="371"/>
      <c r="W68" s="371"/>
      <c r="X68" s="377"/>
      <c r="Y68" s="377"/>
      <c r="Z68" s="371"/>
      <c r="AA68" s="375">
        <f t="shared" si="20"/>
        <v>0</v>
      </c>
      <c r="AB68" s="745">
        <f t="shared" si="15"/>
        <v>0</v>
      </c>
    </row>
    <row r="69" spans="1:29" ht="15.75">
      <c r="A69" s="226" t="s">
        <v>54</v>
      </c>
      <c r="B69" s="146" t="s">
        <v>55</v>
      </c>
      <c r="C69" s="371">
        <f t="shared" si="2"/>
        <v>0</v>
      </c>
      <c r="D69" s="635"/>
      <c r="E69" s="371">
        <f t="shared" si="23"/>
        <v>0</v>
      </c>
      <c r="F69" s="371">
        <f t="shared" si="24"/>
        <v>0</v>
      </c>
      <c r="G69" s="642"/>
      <c r="H69" s="374"/>
      <c r="I69" s="371"/>
      <c r="J69" s="371"/>
      <c r="K69" s="371"/>
      <c r="L69" s="371"/>
      <c r="M69" s="371"/>
      <c r="N69" s="371"/>
      <c r="O69" s="371"/>
      <c r="P69" s="371"/>
      <c r="Q69" s="377"/>
      <c r="R69" s="371"/>
      <c r="S69" s="371"/>
      <c r="T69" s="371"/>
      <c r="U69" s="371"/>
      <c r="V69" s="371"/>
      <c r="W69" s="371"/>
      <c r="X69" s="377"/>
      <c r="Y69" s="377"/>
      <c r="Z69" s="371"/>
      <c r="AA69" s="375">
        <f t="shared" si="20"/>
        <v>0</v>
      </c>
      <c r="AB69" s="745">
        <f t="shared" ref="AB69:AB72" si="25">AA69-C69</f>
        <v>0</v>
      </c>
    </row>
    <row r="70" spans="1:29" ht="15.75">
      <c r="A70" s="226" t="s">
        <v>58</v>
      </c>
      <c r="B70" s="146" t="s">
        <v>567</v>
      </c>
      <c r="C70" s="371">
        <f t="shared" ref="C70:C76" si="26">AA70</f>
        <v>0</v>
      </c>
      <c r="D70" s="635"/>
      <c r="E70" s="371">
        <f t="shared" si="23"/>
        <v>0</v>
      </c>
      <c r="F70" s="371">
        <f t="shared" si="24"/>
        <v>0</v>
      </c>
      <c r="G70" s="642"/>
      <c r="H70" s="374"/>
      <c r="I70" s="371"/>
      <c r="J70" s="371"/>
      <c r="K70" s="371"/>
      <c r="L70" s="371"/>
      <c r="M70" s="371"/>
      <c r="N70" s="371"/>
      <c r="O70" s="371"/>
      <c r="P70" s="371"/>
      <c r="Q70" s="377"/>
      <c r="R70" s="371"/>
      <c r="S70" s="371"/>
      <c r="T70" s="371"/>
      <c r="U70" s="371"/>
      <c r="V70" s="371"/>
      <c r="W70" s="371"/>
      <c r="X70" s="377"/>
      <c r="Y70" s="377"/>
      <c r="Z70" s="371"/>
      <c r="AA70" s="375">
        <f t="shared" si="20"/>
        <v>0</v>
      </c>
      <c r="AB70" s="745">
        <f t="shared" si="25"/>
        <v>0</v>
      </c>
    </row>
    <row r="71" spans="1:29" ht="15.75">
      <c r="A71" s="373" t="s">
        <v>62</v>
      </c>
      <c r="B71" s="27" t="s">
        <v>391</v>
      </c>
      <c r="C71" s="371">
        <f t="shared" si="26"/>
        <v>0</v>
      </c>
      <c r="D71" s="634"/>
      <c r="E71" s="371">
        <f t="shared" si="23"/>
        <v>0</v>
      </c>
      <c r="F71" s="371">
        <f t="shared" si="24"/>
        <v>0</v>
      </c>
      <c r="G71" s="641"/>
      <c r="H71" s="372"/>
      <c r="I71" s="370">
        <f t="shared" ref="I71:Z71" si="27">SUM(I68:I70)</f>
        <v>0</v>
      </c>
      <c r="J71" s="370">
        <f t="shared" si="27"/>
        <v>0</v>
      </c>
      <c r="K71" s="370">
        <f>SUM(K68:K70)</f>
        <v>0</v>
      </c>
      <c r="L71" s="370">
        <f t="shared" si="27"/>
        <v>0</v>
      </c>
      <c r="M71" s="370">
        <f t="shared" si="27"/>
        <v>0</v>
      </c>
      <c r="N71" s="370">
        <f t="shared" si="27"/>
        <v>0</v>
      </c>
      <c r="O71" s="370">
        <f t="shared" si="27"/>
        <v>0</v>
      </c>
      <c r="P71" s="370">
        <f t="shared" si="27"/>
        <v>0</v>
      </c>
      <c r="Q71" s="375">
        <f t="shared" si="27"/>
        <v>0</v>
      </c>
      <c r="R71" s="370">
        <f t="shared" si="27"/>
        <v>0</v>
      </c>
      <c r="S71" s="370">
        <f t="shared" si="27"/>
        <v>0</v>
      </c>
      <c r="T71" s="370">
        <f t="shared" si="27"/>
        <v>0</v>
      </c>
      <c r="U71" s="370">
        <f t="shared" si="27"/>
        <v>0</v>
      </c>
      <c r="V71" s="370">
        <f t="shared" si="27"/>
        <v>0</v>
      </c>
      <c r="W71" s="370">
        <f t="shared" si="27"/>
        <v>0</v>
      </c>
      <c r="X71" s="375">
        <f t="shared" si="27"/>
        <v>0</v>
      </c>
      <c r="Y71" s="375">
        <f t="shared" si="27"/>
        <v>0</v>
      </c>
      <c r="Z71" s="370">
        <f t="shared" si="27"/>
        <v>0</v>
      </c>
      <c r="AA71" s="375">
        <f t="shared" si="20"/>
        <v>0</v>
      </c>
      <c r="AB71" s="745">
        <f t="shared" si="25"/>
        <v>0</v>
      </c>
    </row>
    <row r="72" spans="1:29" ht="15.75">
      <c r="A72" s="373"/>
      <c r="B72" s="27" t="s">
        <v>392</v>
      </c>
      <c r="C72" s="371">
        <f>SUM(C20+C25+C59+C60+C65+C66+C67)</f>
        <v>1064812587</v>
      </c>
      <c r="D72" s="635"/>
      <c r="E72" s="371">
        <f t="shared" ref="E72:F72" si="28">SUM(E20+E25+E59+E60+E65+E66+E67)</f>
        <v>1365210226</v>
      </c>
      <c r="F72" s="371">
        <f t="shared" si="28"/>
        <v>719891023</v>
      </c>
      <c r="G72" s="642"/>
      <c r="H72" s="374"/>
      <c r="I72" s="370">
        <f t="shared" ref="I72:P72" si="29">SUM(I20,I25,I59,I60,I65,I66,I67,I71)</f>
        <v>45035960</v>
      </c>
      <c r="J72" s="370">
        <f t="shared" si="29"/>
        <v>351900</v>
      </c>
      <c r="K72" s="370">
        <f>SUM(K20,K25,K59,K60,K65,K66,K67)</f>
        <v>812451653</v>
      </c>
      <c r="L72" s="370">
        <f t="shared" si="29"/>
        <v>12200000</v>
      </c>
      <c r="M72" s="370">
        <f t="shared" si="29"/>
        <v>23839440</v>
      </c>
      <c r="N72" s="370">
        <f t="shared" si="29"/>
        <v>100000</v>
      </c>
      <c r="O72" s="370">
        <f t="shared" si="29"/>
        <v>25897320</v>
      </c>
      <c r="P72" s="370">
        <f t="shared" si="29"/>
        <v>10175000</v>
      </c>
      <c r="Q72" s="375">
        <f>SUM(Q20,Q25,Q59,Q60,Q65,Q66,Q67,Q71,)</f>
        <v>3365500</v>
      </c>
      <c r="R72" s="370">
        <f>SUM(R20,R25,R59,R60,R65,R66,R67,R71)</f>
        <v>36010590</v>
      </c>
      <c r="S72" s="370">
        <f t="shared" ref="S72:Z72" si="30">SUM(S20,S25,S59,S60,S65,S66,S67,S71)</f>
        <v>19563616</v>
      </c>
      <c r="T72" s="370">
        <f t="shared" si="30"/>
        <v>17848300</v>
      </c>
      <c r="U72" s="370">
        <f t="shared" si="30"/>
        <v>15790000</v>
      </c>
      <c r="V72" s="370">
        <f t="shared" si="30"/>
        <v>12316765</v>
      </c>
      <c r="W72" s="370">
        <f t="shared" si="30"/>
        <v>4413715</v>
      </c>
      <c r="X72" s="375">
        <f t="shared" si="30"/>
        <v>2841500</v>
      </c>
      <c r="Y72" s="375">
        <f>SUM(Y20,Y25,Y59,Y60,Y65,Y66,Y67,)</f>
        <v>17330018</v>
      </c>
      <c r="Z72" s="370">
        <f t="shared" si="30"/>
        <v>5281310</v>
      </c>
      <c r="AA72" s="375">
        <f t="shared" si="20"/>
        <v>1064812587</v>
      </c>
      <c r="AB72" s="745">
        <f t="shared" si="25"/>
        <v>0</v>
      </c>
    </row>
    <row r="73" spans="1:29" ht="15.75">
      <c r="A73" s="226" t="s">
        <v>631</v>
      </c>
      <c r="B73" s="146" t="s">
        <v>610</v>
      </c>
      <c r="C73" s="371">
        <f t="shared" si="26"/>
        <v>52830000</v>
      </c>
      <c r="D73" s="634"/>
      <c r="E73" s="371">
        <v>52830000</v>
      </c>
      <c r="F73" s="371">
        <f t="shared" ref="F73" si="31">AD73</f>
        <v>0</v>
      </c>
      <c r="G73" s="641"/>
      <c r="H73" s="372"/>
      <c r="I73" s="371"/>
      <c r="J73" s="371"/>
      <c r="K73" s="371">
        <v>52830000</v>
      </c>
      <c r="L73" s="371"/>
      <c r="M73" s="371"/>
      <c r="N73" s="371"/>
      <c r="O73" s="371"/>
      <c r="P73" s="371"/>
      <c r="Q73" s="377"/>
      <c r="R73" s="371"/>
      <c r="S73" s="371"/>
      <c r="T73" s="371"/>
      <c r="U73" s="371"/>
      <c r="V73" s="371"/>
      <c r="W73" s="371"/>
      <c r="X73" s="377"/>
      <c r="Y73" s="377"/>
      <c r="Z73" s="371"/>
      <c r="AA73" s="375">
        <f t="shared" si="20"/>
        <v>52830000</v>
      </c>
    </row>
    <row r="74" spans="1:29" ht="15.75">
      <c r="A74" s="226" t="s">
        <v>91</v>
      </c>
      <c r="B74" s="146" t="s">
        <v>90</v>
      </c>
      <c r="C74" s="371">
        <v>308167604</v>
      </c>
      <c r="D74" s="748"/>
      <c r="E74" s="371">
        <v>308826723</v>
      </c>
      <c r="F74" s="371">
        <v>151399034</v>
      </c>
      <c r="G74" s="749"/>
      <c r="H74" s="750"/>
      <c r="I74" s="371">
        <v>0</v>
      </c>
      <c r="J74" s="371"/>
      <c r="K74" s="371">
        <v>308167604</v>
      </c>
      <c r="L74" s="371"/>
      <c r="M74" s="371"/>
      <c r="N74" s="371"/>
      <c r="O74" s="371"/>
      <c r="P74" s="371"/>
      <c r="Q74" s="371"/>
      <c r="R74" s="371"/>
      <c r="S74" s="371"/>
      <c r="T74" s="371"/>
      <c r="U74" s="371"/>
      <c r="V74" s="371"/>
      <c r="W74" s="371"/>
      <c r="X74" s="377"/>
      <c r="Y74" s="371"/>
      <c r="Z74" s="371"/>
      <c r="AA74" s="375">
        <f t="shared" si="20"/>
        <v>308167604</v>
      </c>
    </row>
    <row r="75" spans="1:29" ht="15.75">
      <c r="A75" s="226" t="s">
        <v>94</v>
      </c>
      <c r="B75" s="146" t="s">
        <v>542</v>
      </c>
      <c r="C75" s="371">
        <f t="shared" si="26"/>
        <v>11133941</v>
      </c>
      <c r="D75" s="634"/>
      <c r="E75" s="371">
        <v>11133941</v>
      </c>
      <c r="F75" s="371">
        <v>11133941</v>
      </c>
      <c r="G75" s="641"/>
      <c r="H75" s="372"/>
      <c r="I75" s="371"/>
      <c r="J75" s="371"/>
      <c r="K75" s="371">
        <v>11133941</v>
      </c>
      <c r="L75" s="371"/>
      <c r="M75" s="371"/>
      <c r="N75" s="371"/>
      <c r="O75" s="371"/>
      <c r="P75" s="371"/>
      <c r="Q75" s="371"/>
      <c r="R75" s="371"/>
      <c r="S75" s="371"/>
      <c r="T75" s="371"/>
      <c r="U75" s="371"/>
      <c r="V75" s="371"/>
      <c r="W75" s="371"/>
      <c r="X75" s="377"/>
      <c r="Y75" s="371"/>
      <c r="Z75" s="371"/>
      <c r="AA75" s="375">
        <f t="shared" si="20"/>
        <v>11133941</v>
      </c>
    </row>
    <row r="76" spans="1:29" ht="15.75">
      <c r="A76" s="382"/>
      <c r="B76" s="383" t="s">
        <v>393</v>
      </c>
      <c r="C76" s="371">
        <f t="shared" si="26"/>
        <v>1436944132</v>
      </c>
      <c r="D76" s="634"/>
      <c r="E76" s="371">
        <f>E72+E73+E74+E75</f>
        <v>1738000890</v>
      </c>
      <c r="F76" s="371">
        <f>F72+F73+F74+F75</f>
        <v>882423998</v>
      </c>
      <c r="G76" s="641"/>
      <c r="H76" s="372"/>
      <c r="I76" s="751">
        <f t="shared" ref="I76:Z76" si="32">SUM(I72:I75)</f>
        <v>45035960</v>
      </c>
      <c r="J76" s="751">
        <f t="shared" si="32"/>
        <v>351900</v>
      </c>
      <c r="K76" s="751">
        <f t="shared" si="32"/>
        <v>1184583198</v>
      </c>
      <c r="L76" s="751">
        <f t="shared" si="32"/>
        <v>12200000</v>
      </c>
      <c r="M76" s="751">
        <f t="shared" si="32"/>
        <v>23839440</v>
      </c>
      <c r="N76" s="751">
        <f t="shared" si="32"/>
        <v>100000</v>
      </c>
      <c r="O76" s="751">
        <f t="shared" si="32"/>
        <v>25897320</v>
      </c>
      <c r="P76" s="751">
        <f t="shared" si="32"/>
        <v>10175000</v>
      </c>
      <c r="Q76" s="751">
        <f t="shared" si="32"/>
        <v>3365500</v>
      </c>
      <c r="R76" s="751">
        <f t="shared" si="32"/>
        <v>36010590</v>
      </c>
      <c r="S76" s="751">
        <f t="shared" si="32"/>
        <v>19563616</v>
      </c>
      <c r="T76" s="751">
        <f t="shared" si="32"/>
        <v>17848300</v>
      </c>
      <c r="U76" s="751">
        <f t="shared" si="32"/>
        <v>15790000</v>
      </c>
      <c r="V76" s="751">
        <f t="shared" si="32"/>
        <v>12316765</v>
      </c>
      <c r="W76" s="751">
        <f t="shared" si="32"/>
        <v>4413715</v>
      </c>
      <c r="X76" s="752">
        <f t="shared" si="32"/>
        <v>2841500</v>
      </c>
      <c r="Y76" s="751">
        <f t="shared" si="32"/>
        <v>17330018</v>
      </c>
      <c r="Z76" s="751">
        <f t="shared" si="32"/>
        <v>5281310</v>
      </c>
      <c r="AA76" s="375">
        <f t="shared" si="20"/>
        <v>1436944132</v>
      </c>
    </row>
    <row r="77" spans="1:29" ht="15.75">
      <c r="A77" s="384"/>
      <c r="B77" s="385"/>
      <c r="C77" s="372"/>
      <c r="D77" s="372"/>
      <c r="E77" s="372"/>
      <c r="F77" s="372"/>
      <c r="G77" s="641"/>
      <c r="H77" s="372"/>
    </row>
    <row r="78" spans="1:29" ht="15.75">
      <c r="A78" s="226" t="s">
        <v>133</v>
      </c>
      <c r="B78" s="226" t="s">
        <v>134</v>
      </c>
      <c r="C78" s="371">
        <v>146668680</v>
      </c>
      <c r="D78" s="634"/>
      <c r="E78" s="371">
        <v>146668680</v>
      </c>
      <c r="F78" s="371">
        <v>76511246</v>
      </c>
      <c r="G78" s="641"/>
      <c r="H78" s="372"/>
      <c r="I78" s="831"/>
      <c r="J78" s="831"/>
      <c r="K78" s="831"/>
      <c r="L78" s="831"/>
      <c r="M78" s="831"/>
      <c r="N78" s="831"/>
      <c r="O78" s="831"/>
      <c r="P78" s="831"/>
      <c r="Q78" s="831"/>
      <c r="R78" s="831"/>
      <c r="S78" s="831"/>
      <c r="T78" s="831"/>
      <c r="U78" s="831"/>
      <c r="V78" s="831"/>
      <c r="W78" s="831"/>
      <c r="X78" s="831"/>
      <c r="Y78" s="831"/>
      <c r="Z78" s="831"/>
      <c r="AA78" s="831"/>
      <c r="AB78" s="386"/>
      <c r="AC78" s="386"/>
    </row>
    <row r="79" spans="1:29" ht="15.75">
      <c r="A79" s="226" t="s">
        <v>135</v>
      </c>
      <c r="B79" s="146" t="s">
        <v>136</v>
      </c>
      <c r="C79" s="371">
        <v>85345970</v>
      </c>
      <c r="D79" s="634"/>
      <c r="E79" s="371">
        <v>85345970</v>
      </c>
      <c r="F79" s="371">
        <v>45832267</v>
      </c>
      <c r="G79" s="641"/>
      <c r="H79" s="372"/>
      <c r="I79" s="753"/>
      <c r="J79" s="753"/>
      <c r="K79" s="753"/>
      <c r="L79" s="753"/>
      <c r="M79" s="753"/>
      <c r="N79" s="753"/>
      <c r="O79" s="753"/>
      <c r="P79" s="753"/>
      <c r="Q79" s="830"/>
      <c r="R79" s="830"/>
      <c r="S79" s="753"/>
      <c r="T79" s="753"/>
      <c r="U79" s="753"/>
      <c r="V79" s="830"/>
      <c r="W79" s="753"/>
      <c r="X79" s="753"/>
      <c r="Y79" s="753"/>
      <c r="Z79" s="830"/>
      <c r="AA79" s="830"/>
      <c r="AB79" s="386"/>
      <c r="AC79" s="386"/>
    </row>
    <row r="80" spans="1:29" ht="15.75">
      <c r="A80" s="226" t="s">
        <v>137</v>
      </c>
      <c r="B80" s="146" t="s">
        <v>138</v>
      </c>
      <c r="C80" s="371">
        <v>21644206</v>
      </c>
      <c r="D80" s="634"/>
      <c r="E80" s="371">
        <v>21644206</v>
      </c>
      <c r="F80" s="371">
        <v>11416444</v>
      </c>
      <c r="G80" s="641"/>
      <c r="H80" s="372"/>
      <c r="I80" s="753"/>
      <c r="J80" s="753"/>
      <c r="K80" s="753"/>
      <c r="L80" s="753"/>
      <c r="M80" s="753"/>
      <c r="N80" s="753"/>
      <c r="O80" s="753"/>
      <c r="P80" s="753"/>
      <c r="Q80" s="830"/>
      <c r="R80" s="830"/>
      <c r="S80" s="753"/>
      <c r="T80" s="753"/>
      <c r="U80" s="753"/>
      <c r="V80" s="830"/>
      <c r="W80" s="753"/>
      <c r="X80" s="753"/>
      <c r="Y80" s="753"/>
      <c r="Z80" s="830"/>
      <c r="AA80" s="830"/>
      <c r="AB80" s="387"/>
      <c r="AC80" s="386"/>
    </row>
    <row r="81" spans="1:29" ht="15.75">
      <c r="A81" s="226" t="s">
        <v>139</v>
      </c>
      <c r="B81" s="146" t="s">
        <v>140</v>
      </c>
      <c r="C81" s="371">
        <v>8037680</v>
      </c>
      <c r="D81" s="634"/>
      <c r="E81" s="371">
        <v>8037680</v>
      </c>
      <c r="F81" s="371">
        <v>4666933</v>
      </c>
      <c r="G81" s="641"/>
      <c r="H81" s="372"/>
      <c r="I81" s="753"/>
      <c r="J81" s="753"/>
      <c r="K81" s="753"/>
      <c r="L81" s="753"/>
      <c r="M81" s="753"/>
      <c r="N81" s="753"/>
      <c r="O81" s="753"/>
      <c r="P81" s="753"/>
      <c r="Q81" s="830"/>
      <c r="R81" s="830"/>
      <c r="S81" s="753"/>
      <c r="T81" s="753"/>
      <c r="U81" s="753"/>
      <c r="V81" s="830"/>
      <c r="W81" s="753"/>
      <c r="X81" s="753"/>
      <c r="Y81" s="753"/>
      <c r="Z81" s="830"/>
      <c r="AA81" s="830"/>
      <c r="AB81" s="386"/>
      <c r="AC81" s="386"/>
    </row>
    <row r="82" spans="1:29" ht="15.75">
      <c r="A82" s="226" t="s">
        <v>141</v>
      </c>
      <c r="B82" s="146" t="s">
        <v>644</v>
      </c>
      <c r="C82" s="371">
        <v>16652000</v>
      </c>
      <c r="D82" s="634"/>
      <c r="E82" s="371">
        <v>16652000</v>
      </c>
      <c r="F82" s="371">
        <v>8659040</v>
      </c>
      <c r="G82" s="641"/>
      <c r="AA82" s="372"/>
      <c r="AB82" s="386"/>
      <c r="AC82" s="386"/>
    </row>
    <row r="83" spans="1:29" ht="15.75">
      <c r="A83" s="226" t="s">
        <v>143</v>
      </c>
      <c r="B83" s="146" t="s">
        <v>394</v>
      </c>
      <c r="C83" s="371"/>
      <c r="D83" s="634">
        <v>0</v>
      </c>
      <c r="E83" s="371">
        <v>18049118</v>
      </c>
      <c r="F83" s="371">
        <v>18049118</v>
      </c>
      <c r="G83" s="641"/>
      <c r="H83" s="372"/>
      <c r="AA83" s="372"/>
      <c r="AB83" s="386"/>
      <c r="AC83" s="386"/>
    </row>
    <row r="84" spans="1:29" ht="15.75">
      <c r="A84" s="226"/>
      <c r="B84" s="242" t="s">
        <v>234</v>
      </c>
      <c r="C84" s="371">
        <v>0</v>
      </c>
      <c r="D84" s="634"/>
      <c r="E84" s="371">
        <v>1990400</v>
      </c>
      <c r="F84" s="371">
        <v>1990400</v>
      </c>
      <c r="G84" s="641"/>
      <c r="H84" s="372"/>
      <c r="AA84" s="372"/>
      <c r="AB84" s="386"/>
      <c r="AC84" s="386"/>
    </row>
    <row r="85" spans="1:29" ht="15.75">
      <c r="A85" s="373" t="s">
        <v>9</v>
      </c>
      <c r="B85" s="27" t="s">
        <v>10</v>
      </c>
      <c r="C85" s="370">
        <f>SUM(C78:C84)</f>
        <v>278348536</v>
      </c>
      <c r="D85" s="634">
        <f>SUM(D78:D83)</f>
        <v>0</v>
      </c>
      <c r="E85" s="370">
        <f t="shared" ref="E85:F85" si="33">SUM(E78:E84)</f>
        <v>298388054</v>
      </c>
      <c r="F85" s="370">
        <f t="shared" si="33"/>
        <v>167125448</v>
      </c>
      <c r="G85" s="641"/>
      <c r="H85" s="372"/>
      <c r="I85" s="372"/>
      <c r="J85" s="372"/>
      <c r="K85" s="372"/>
      <c r="L85" s="372"/>
      <c r="M85" s="372"/>
      <c r="N85" s="372"/>
      <c r="O85" s="372"/>
      <c r="P85" s="372"/>
      <c r="Q85" s="372"/>
      <c r="R85" s="372"/>
      <c r="S85" s="372"/>
      <c r="T85" s="372"/>
      <c r="U85" s="372"/>
      <c r="V85" s="372"/>
      <c r="W85" s="372"/>
      <c r="X85" s="372"/>
      <c r="Y85" s="372"/>
      <c r="Z85" s="372"/>
      <c r="AA85" s="372"/>
      <c r="AB85" s="386"/>
      <c r="AC85" s="386"/>
    </row>
    <row r="86" spans="1:29" ht="15.75">
      <c r="A86" s="226"/>
      <c r="B86" s="146" t="s">
        <v>581</v>
      </c>
      <c r="C86" s="371"/>
      <c r="D86" s="634"/>
      <c r="E86" s="371"/>
      <c r="F86" s="371"/>
      <c r="G86" s="641"/>
      <c r="H86" s="372"/>
      <c r="AA86" s="372"/>
      <c r="AB86" s="386"/>
      <c r="AC86" s="386"/>
    </row>
    <row r="87" spans="1:29" ht="15.75">
      <c r="A87" s="226"/>
      <c r="B87" s="146" t="s">
        <v>395</v>
      </c>
      <c r="C87" s="371"/>
      <c r="D87" s="634"/>
      <c r="E87" s="371">
        <v>764921</v>
      </c>
      <c r="F87" s="371">
        <v>1516221</v>
      </c>
      <c r="G87" s="641"/>
      <c r="H87" s="372"/>
      <c r="AA87" s="372"/>
      <c r="AB87" s="386"/>
      <c r="AC87" s="386"/>
    </row>
    <row r="88" spans="1:29" ht="15.75">
      <c r="A88" s="226"/>
      <c r="B88" s="146" t="s">
        <v>575</v>
      </c>
      <c r="C88" s="371">
        <v>35553138</v>
      </c>
      <c r="D88" s="634"/>
      <c r="E88" s="371">
        <v>35553138</v>
      </c>
      <c r="F88" s="371">
        <v>15447300</v>
      </c>
      <c r="G88" s="641"/>
      <c r="H88" s="372"/>
      <c r="AA88" s="372"/>
      <c r="AB88" s="386"/>
      <c r="AC88" s="386"/>
    </row>
    <row r="89" spans="1:29" ht="15.75">
      <c r="A89" s="226"/>
      <c r="B89" s="146" t="s">
        <v>396</v>
      </c>
      <c r="C89" s="371">
        <v>10608081</v>
      </c>
      <c r="D89" s="634"/>
      <c r="E89" s="371">
        <v>10608081</v>
      </c>
      <c r="F89" s="371">
        <v>7208664</v>
      </c>
      <c r="G89" s="641"/>
      <c r="H89" s="372"/>
      <c r="I89" s="372"/>
      <c r="J89" s="372"/>
      <c r="K89" s="372"/>
      <c r="L89" s="372"/>
      <c r="M89" s="372"/>
      <c r="N89" s="372"/>
      <c r="O89" s="372"/>
      <c r="P89" s="372"/>
      <c r="Q89" s="372"/>
      <c r="R89" s="372"/>
      <c r="S89" s="372"/>
      <c r="T89" s="372"/>
      <c r="U89" s="372"/>
      <c r="V89" s="372"/>
      <c r="W89" s="372"/>
      <c r="X89" s="372"/>
      <c r="Y89" s="372"/>
      <c r="Z89" s="372"/>
      <c r="AA89" s="372"/>
      <c r="AB89" s="386"/>
      <c r="AC89" s="386"/>
    </row>
    <row r="90" spans="1:29" ht="15.75">
      <c r="A90" s="373" t="s">
        <v>13</v>
      </c>
      <c r="B90" s="27" t="s">
        <v>147</v>
      </c>
      <c r="C90" s="370">
        <f>SUM(C86:C89)</f>
        <v>46161219</v>
      </c>
      <c r="D90" s="634">
        <f>SUM(D86:D89)</f>
        <v>0</v>
      </c>
      <c r="E90" s="370">
        <f t="shared" ref="E90:F90" si="34">SUM(E86:E89)</f>
        <v>46926140</v>
      </c>
      <c r="F90" s="370">
        <f t="shared" si="34"/>
        <v>24172185</v>
      </c>
      <c r="G90" s="641"/>
      <c r="H90" s="374"/>
      <c r="AA90" s="372"/>
      <c r="AB90" s="386"/>
      <c r="AC90" s="386"/>
    </row>
    <row r="91" spans="1:29" ht="15.75">
      <c r="A91" s="373" t="s">
        <v>17</v>
      </c>
      <c r="B91" s="27" t="s">
        <v>148</v>
      </c>
      <c r="C91" s="371">
        <f>SUM(C85,C90)</f>
        <v>324509755</v>
      </c>
      <c r="D91" s="634">
        <f>SUM(D85,D90)</f>
        <v>0</v>
      </c>
      <c r="E91" s="371">
        <f t="shared" ref="E91:F91" si="35">SUM(E85,E90)</f>
        <v>345314194</v>
      </c>
      <c r="F91" s="371">
        <f t="shared" si="35"/>
        <v>191297633</v>
      </c>
      <c r="G91" s="641"/>
      <c r="H91" s="374"/>
      <c r="AA91" s="372"/>
      <c r="AB91" s="386"/>
      <c r="AC91" s="386"/>
    </row>
    <row r="92" spans="1:29" ht="15.75">
      <c r="A92" s="373"/>
      <c r="B92" s="27"/>
      <c r="C92" s="370"/>
      <c r="D92" s="634"/>
      <c r="E92" s="370"/>
      <c r="F92" s="370"/>
      <c r="G92" s="641"/>
      <c r="H92" s="374"/>
      <c r="AA92" s="372"/>
      <c r="AB92" s="386"/>
      <c r="AC92" s="386"/>
    </row>
    <row r="93" spans="1:29" ht="15.75">
      <c r="A93" s="226"/>
      <c r="B93" s="146"/>
      <c r="C93" s="371"/>
      <c r="D93" s="634"/>
      <c r="E93" s="371"/>
      <c r="F93" s="371"/>
      <c r="G93" s="641"/>
      <c r="H93" s="374"/>
      <c r="AA93" s="372"/>
      <c r="AB93" s="387"/>
      <c r="AC93" s="386"/>
    </row>
    <row r="94" spans="1:29" ht="15.75">
      <c r="A94" s="226"/>
      <c r="B94" s="146"/>
      <c r="C94" s="371"/>
      <c r="D94" s="634"/>
      <c r="E94" s="371"/>
      <c r="F94" s="371"/>
      <c r="G94" s="641"/>
      <c r="H94" s="374"/>
      <c r="I94" s="386"/>
      <c r="J94" s="386"/>
      <c r="K94" s="386"/>
      <c r="L94" s="386"/>
      <c r="M94" s="386"/>
      <c r="N94" s="386"/>
      <c r="O94" s="386"/>
      <c r="P94" s="386"/>
      <c r="Q94" s="386"/>
      <c r="AA94" s="372"/>
    </row>
    <row r="95" spans="1:29" ht="15.75">
      <c r="A95" s="226"/>
      <c r="B95" s="146"/>
      <c r="C95" s="371"/>
      <c r="D95" s="634"/>
      <c r="E95" s="371"/>
      <c r="F95" s="371"/>
      <c r="G95" s="641"/>
      <c r="H95" s="374"/>
      <c r="AA95" s="372"/>
    </row>
    <row r="96" spans="1:29" ht="15.75">
      <c r="A96" s="373"/>
      <c r="B96" s="27"/>
      <c r="C96" s="370">
        <f>SUM(C93:C95)</f>
        <v>0</v>
      </c>
      <c r="D96" s="634">
        <f>SUM(D93:D95)</f>
        <v>0</v>
      </c>
      <c r="E96" s="370">
        <f t="shared" ref="E96:F96" si="36">SUM(E93:E95)</f>
        <v>0</v>
      </c>
      <c r="F96" s="370">
        <f t="shared" si="36"/>
        <v>0</v>
      </c>
      <c r="G96" s="641"/>
      <c r="H96" s="374"/>
      <c r="AA96" s="372"/>
    </row>
    <row r="97" spans="1:28" ht="15.75">
      <c r="A97" s="373"/>
      <c r="B97" s="27"/>
      <c r="C97" s="370">
        <f>SUM(C92,C96)</f>
        <v>0</v>
      </c>
      <c r="D97" s="634">
        <f>SUM(D92,D96)</f>
        <v>0</v>
      </c>
      <c r="E97" s="370">
        <f t="shared" ref="E97:F97" si="37">SUM(E92,E96)</f>
        <v>0</v>
      </c>
      <c r="F97" s="370">
        <f t="shared" si="37"/>
        <v>0</v>
      </c>
      <c r="G97" s="641"/>
      <c r="H97" s="374"/>
      <c r="AA97" s="372"/>
    </row>
    <row r="98" spans="1:28" ht="15.75">
      <c r="A98" s="226" t="s">
        <v>33</v>
      </c>
      <c r="B98" s="27" t="s">
        <v>397</v>
      </c>
      <c r="C98" s="371">
        <v>0</v>
      </c>
      <c r="D98" s="634"/>
      <c r="E98" s="371">
        <v>0</v>
      </c>
      <c r="F98" s="371">
        <v>0</v>
      </c>
      <c r="G98" s="641"/>
      <c r="H98" s="372"/>
      <c r="AA98" s="372"/>
    </row>
    <row r="99" spans="1:28" ht="15.75">
      <c r="A99" s="226" t="s">
        <v>37</v>
      </c>
      <c r="B99" s="27" t="s">
        <v>398</v>
      </c>
      <c r="C99" s="371">
        <v>93000000</v>
      </c>
      <c r="D99" s="634"/>
      <c r="E99" s="371">
        <v>93000000</v>
      </c>
      <c r="F99" s="371">
        <v>69767088</v>
      </c>
      <c r="G99" s="641"/>
      <c r="H99" s="372"/>
      <c r="AA99" s="372"/>
    </row>
    <row r="100" spans="1:28" ht="15.75">
      <c r="A100" s="226" t="s">
        <v>41</v>
      </c>
      <c r="B100" s="27" t="s">
        <v>399</v>
      </c>
      <c r="C100" s="371">
        <v>207000000</v>
      </c>
      <c r="D100" s="634"/>
      <c r="E100" s="371">
        <v>207000000</v>
      </c>
      <c r="F100" s="371">
        <v>119062603</v>
      </c>
      <c r="G100" s="641"/>
      <c r="H100" s="372"/>
      <c r="I100" s="372"/>
      <c r="J100" s="372"/>
      <c r="K100" s="372"/>
      <c r="L100" s="372"/>
      <c r="M100" s="372"/>
      <c r="N100" s="372"/>
      <c r="O100" s="372"/>
      <c r="P100" s="372"/>
      <c r="Q100" s="372"/>
      <c r="R100" s="372"/>
      <c r="S100" s="372"/>
      <c r="T100" s="372"/>
      <c r="U100" s="372"/>
      <c r="V100" s="372"/>
      <c r="W100" s="372"/>
      <c r="X100" s="372"/>
      <c r="Y100" s="372"/>
      <c r="Z100" s="372"/>
      <c r="AA100" s="372"/>
      <c r="AB100" s="372"/>
    </row>
    <row r="101" spans="1:28" ht="15.75">
      <c r="A101" s="226" t="s">
        <v>45</v>
      </c>
      <c r="B101" s="27" t="s">
        <v>46</v>
      </c>
      <c r="C101" s="371">
        <v>0</v>
      </c>
      <c r="D101" s="634"/>
      <c r="E101" s="371">
        <v>0</v>
      </c>
      <c r="F101" s="371">
        <v>0</v>
      </c>
      <c r="G101" s="641"/>
      <c r="H101" s="372"/>
      <c r="AA101" s="372"/>
    </row>
    <row r="102" spans="1:28" ht="15.75">
      <c r="A102" s="226" t="s">
        <v>49</v>
      </c>
      <c r="B102" s="27" t="s">
        <v>582</v>
      </c>
      <c r="C102" s="371">
        <v>8000000</v>
      </c>
      <c r="D102" s="634"/>
      <c r="E102" s="371">
        <v>8000000</v>
      </c>
      <c r="F102" s="371">
        <v>0</v>
      </c>
      <c r="G102" s="641"/>
      <c r="H102" s="372"/>
      <c r="AA102" s="372"/>
    </row>
    <row r="103" spans="1:28" ht="15.75">
      <c r="A103" s="226" t="s">
        <v>689</v>
      </c>
      <c r="B103" s="146" t="s">
        <v>690</v>
      </c>
      <c r="C103" s="371"/>
      <c r="D103" s="634"/>
      <c r="E103" s="371"/>
      <c r="F103" s="371">
        <v>476519</v>
      </c>
      <c r="G103" s="641"/>
      <c r="H103" s="372"/>
      <c r="AA103" s="372"/>
    </row>
    <row r="104" spans="1:28" ht="15.75">
      <c r="A104" s="373" t="s">
        <v>56</v>
      </c>
      <c r="B104" s="27" t="s">
        <v>159</v>
      </c>
      <c r="C104" s="370">
        <f>SUM(C98:C103)</f>
        <v>308000000</v>
      </c>
      <c r="D104" s="634">
        <f>SUM(D99:D103)</f>
        <v>0</v>
      </c>
      <c r="E104" s="370">
        <f t="shared" ref="E104:F104" si="38">SUM(E98:E103)</f>
        <v>308000000</v>
      </c>
      <c r="F104" s="370">
        <f t="shared" si="38"/>
        <v>189306210</v>
      </c>
      <c r="G104" s="641"/>
      <c r="H104" s="372"/>
      <c r="I104" s="372"/>
      <c r="J104" s="372"/>
      <c r="K104" s="372"/>
      <c r="L104" s="372"/>
      <c r="M104" s="372"/>
      <c r="N104" s="372"/>
      <c r="O104" s="372"/>
      <c r="P104" s="372"/>
      <c r="Q104" s="372"/>
      <c r="R104" s="372"/>
      <c r="S104" s="372"/>
      <c r="T104" s="372"/>
      <c r="U104" s="372"/>
      <c r="V104" s="372"/>
      <c r="W104" s="372"/>
      <c r="X104" s="372"/>
      <c r="Y104" s="372"/>
      <c r="Z104" s="372"/>
      <c r="AA104" s="372"/>
      <c r="AB104" s="372"/>
    </row>
    <row r="105" spans="1:28" ht="15.75">
      <c r="A105" s="226" t="s">
        <v>160</v>
      </c>
      <c r="B105" s="146" t="s">
        <v>576</v>
      </c>
      <c r="C105" s="371"/>
      <c r="D105" s="634"/>
      <c r="E105" s="371"/>
      <c r="F105" s="371"/>
      <c r="G105" s="641"/>
      <c r="H105" s="372"/>
      <c r="AA105" s="372"/>
    </row>
    <row r="106" spans="1:28" ht="15.75">
      <c r="A106" s="226" t="s">
        <v>161</v>
      </c>
      <c r="B106" s="146" t="s">
        <v>400</v>
      </c>
      <c r="C106" s="371">
        <v>3710040</v>
      </c>
      <c r="D106" s="634"/>
      <c r="E106" s="371">
        <v>3710040</v>
      </c>
      <c r="F106" s="371">
        <v>1878568</v>
      </c>
      <c r="G106" s="641"/>
      <c r="H106" s="372"/>
      <c r="AA106" s="372"/>
    </row>
    <row r="107" spans="1:28" ht="15.75">
      <c r="A107" s="226" t="s">
        <v>163</v>
      </c>
      <c r="B107" s="146" t="s">
        <v>358</v>
      </c>
      <c r="C107" s="371">
        <v>24800000</v>
      </c>
      <c r="D107" s="634"/>
      <c r="E107" s="371">
        <v>24800000</v>
      </c>
      <c r="F107" s="371">
        <v>10009512</v>
      </c>
      <c r="G107" s="641"/>
      <c r="H107" s="372"/>
      <c r="AA107" s="372"/>
    </row>
    <row r="108" spans="1:28" ht="15.75">
      <c r="A108" s="226" t="s">
        <v>165</v>
      </c>
      <c r="B108" s="146" t="s">
        <v>166</v>
      </c>
      <c r="C108" s="371">
        <v>27097200</v>
      </c>
      <c r="D108" s="634"/>
      <c r="E108" s="371">
        <v>27097200</v>
      </c>
      <c r="F108" s="371">
        <v>5862134</v>
      </c>
      <c r="G108" s="641"/>
      <c r="H108" s="372"/>
      <c r="AA108" s="372"/>
    </row>
    <row r="109" spans="1:28" ht="15.75">
      <c r="A109" s="226" t="s">
        <v>167</v>
      </c>
      <c r="B109" s="146" t="s">
        <v>168</v>
      </c>
      <c r="C109" s="371"/>
      <c r="D109" s="634"/>
      <c r="E109" s="371"/>
      <c r="F109" s="371"/>
      <c r="G109" s="641"/>
      <c r="H109" s="372"/>
      <c r="AA109" s="372"/>
    </row>
    <row r="110" spans="1:28" ht="15.75">
      <c r="A110" s="226" t="s">
        <v>169</v>
      </c>
      <c r="B110" s="146" t="s">
        <v>170</v>
      </c>
      <c r="C110" s="371">
        <v>14729300</v>
      </c>
      <c r="D110" s="634"/>
      <c r="E110" s="371">
        <v>14729300</v>
      </c>
      <c r="F110" s="371">
        <v>4660164</v>
      </c>
      <c r="G110" s="641"/>
      <c r="H110" s="372"/>
      <c r="I110" s="372"/>
      <c r="J110" s="372"/>
      <c r="K110" s="372"/>
      <c r="L110" s="372"/>
      <c r="M110" s="372"/>
      <c r="N110" s="372"/>
      <c r="O110" s="372"/>
      <c r="P110" s="372"/>
      <c r="Q110" s="372"/>
      <c r="R110" s="372"/>
      <c r="AA110" s="372"/>
    </row>
    <row r="111" spans="1:28" ht="15.75">
      <c r="A111" s="226" t="s">
        <v>171</v>
      </c>
      <c r="B111" s="146" t="s">
        <v>401</v>
      </c>
      <c r="C111" s="371"/>
      <c r="D111" s="634"/>
      <c r="E111" s="371"/>
      <c r="F111" s="371"/>
      <c r="G111" s="641"/>
      <c r="H111" s="372"/>
      <c r="I111" s="372"/>
      <c r="J111" s="372"/>
      <c r="K111" s="372"/>
      <c r="L111" s="372"/>
      <c r="M111" s="372"/>
      <c r="N111" s="372"/>
      <c r="O111" s="372"/>
      <c r="P111" s="372"/>
      <c r="Q111" s="372"/>
      <c r="R111" s="372"/>
      <c r="S111" s="372"/>
      <c r="T111" s="372"/>
      <c r="U111" s="372"/>
      <c r="V111" s="372"/>
      <c r="W111" s="372"/>
      <c r="X111" s="372"/>
      <c r="Y111" s="372"/>
      <c r="Z111" s="372"/>
      <c r="AA111" s="372"/>
      <c r="AB111" s="372"/>
    </row>
    <row r="112" spans="1:28" ht="15.75">
      <c r="A112" s="226" t="s">
        <v>173</v>
      </c>
      <c r="B112" s="146" t="s">
        <v>174</v>
      </c>
      <c r="C112" s="371">
        <v>20000</v>
      </c>
      <c r="D112" s="634"/>
      <c r="E112" s="371">
        <v>20000</v>
      </c>
      <c r="F112" s="371">
        <v>179</v>
      </c>
      <c r="G112" s="641"/>
      <c r="H112" s="372"/>
    </row>
    <row r="113" spans="1:8" ht="15.75">
      <c r="A113" s="226" t="s">
        <v>175</v>
      </c>
      <c r="B113" s="146" t="s">
        <v>176</v>
      </c>
      <c r="C113" s="371"/>
      <c r="D113" s="634"/>
      <c r="E113" s="371"/>
      <c r="F113" s="371">
        <v>430660</v>
      </c>
      <c r="G113" s="641"/>
      <c r="H113" s="372"/>
    </row>
    <row r="114" spans="1:8" ht="15.75">
      <c r="A114" s="373" t="s">
        <v>60</v>
      </c>
      <c r="B114" s="27" t="s">
        <v>177</v>
      </c>
      <c r="C114" s="370">
        <f>SUM(C105:C113)</f>
        <v>70356540</v>
      </c>
      <c r="D114" s="634">
        <f>SUM(D106:D113)</f>
        <v>0</v>
      </c>
      <c r="E114" s="370">
        <f t="shared" ref="E114:F114" si="39">SUM(E105:E113)</f>
        <v>70356540</v>
      </c>
      <c r="F114" s="370">
        <f t="shared" si="39"/>
        <v>22841217</v>
      </c>
      <c r="G114" s="641"/>
      <c r="H114" s="372"/>
    </row>
    <row r="115" spans="1:8" ht="15.75">
      <c r="A115" s="226" t="s">
        <v>178</v>
      </c>
      <c r="B115" s="146" t="s">
        <v>179</v>
      </c>
      <c r="C115" s="371">
        <v>100000000</v>
      </c>
      <c r="D115" s="634"/>
      <c r="E115" s="371">
        <v>100000000</v>
      </c>
      <c r="F115" s="371"/>
      <c r="G115" s="641"/>
      <c r="H115" s="372"/>
    </row>
    <row r="116" spans="1:8" ht="15.75">
      <c r="A116" s="226" t="s">
        <v>180</v>
      </c>
      <c r="B116" s="146" t="s">
        <v>574</v>
      </c>
      <c r="C116" s="371"/>
      <c r="D116" s="634"/>
      <c r="E116" s="371"/>
      <c r="F116" s="371"/>
      <c r="G116" s="641"/>
      <c r="H116" s="372"/>
    </row>
    <row r="117" spans="1:8" ht="15.75">
      <c r="A117" s="373" t="s">
        <v>182</v>
      </c>
      <c r="B117" s="27" t="s">
        <v>183</v>
      </c>
      <c r="C117" s="370">
        <f>SUM(C115:C116)</f>
        <v>100000000</v>
      </c>
      <c r="D117" s="635">
        <f>SUM(D115:D116)</f>
        <v>0</v>
      </c>
      <c r="E117" s="370">
        <f t="shared" ref="E117" si="40">SUM(E115:E116)</f>
        <v>100000000</v>
      </c>
      <c r="F117" s="370"/>
      <c r="G117" s="642"/>
      <c r="H117" s="374"/>
    </row>
    <row r="118" spans="1:8" ht="15.75">
      <c r="A118" s="226" t="s">
        <v>68</v>
      </c>
      <c r="B118" s="146" t="s">
        <v>184</v>
      </c>
      <c r="C118" s="371"/>
      <c r="D118" s="634"/>
      <c r="E118" s="371"/>
      <c r="F118" s="371"/>
      <c r="G118" s="641"/>
      <c r="H118" s="372"/>
    </row>
    <row r="119" spans="1:8" ht="15.75">
      <c r="A119" s="226" t="s">
        <v>70</v>
      </c>
      <c r="B119" s="146" t="s">
        <v>185</v>
      </c>
      <c r="C119" s="371"/>
      <c r="D119" s="634"/>
      <c r="E119" s="371"/>
      <c r="F119" s="371"/>
      <c r="G119" s="641"/>
      <c r="H119" s="372"/>
    </row>
    <row r="120" spans="1:8" ht="15.75">
      <c r="A120" s="373" t="s">
        <v>72</v>
      </c>
      <c r="B120" s="27" t="s">
        <v>186</v>
      </c>
      <c r="C120" s="371">
        <f>SUM(C118:C119)</f>
        <v>0</v>
      </c>
      <c r="D120" s="635">
        <f>SUM(D118:D119)</f>
        <v>0</v>
      </c>
      <c r="E120" s="371">
        <f t="shared" ref="E120:F120" si="41">SUM(E118:E119)</f>
        <v>0</v>
      </c>
      <c r="F120" s="371">
        <f t="shared" si="41"/>
        <v>0</v>
      </c>
      <c r="G120" s="642"/>
      <c r="H120" s="374"/>
    </row>
    <row r="121" spans="1:8" ht="15.75">
      <c r="A121" s="226" t="s">
        <v>74</v>
      </c>
      <c r="B121" s="146" t="s">
        <v>75</v>
      </c>
      <c r="C121" s="371"/>
      <c r="D121" s="634"/>
      <c r="E121" s="371"/>
      <c r="F121" s="371">
        <v>1067500</v>
      </c>
      <c r="G121" s="641"/>
      <c r="H121" s="372"/>
    </row>
    <row r="122" spans="1:8" ht="15.75">
      <c r="A122" s="226" t="s">
        <v>76</v>
      </c>
      <c r="B122" s="146" t="s">
        <v>187</v>
      </c>
      <c r="C122" s="371"/>
      <c r="D122" s="634"/>
      <c r="E122" s="371"/>
      <c r="F122" s="371"/>
      <c r="G122" s="641"/>
      <c r="H122" s="372"/>
    </row>
    <row r="123" spans="1:8" ht="15.75">
      <c r="A123" s="373" t="s">
        <v>78</v>
      </c>
      <c r="B123" s="27" t="s">
        <v>188</v>
      </c>
      <c r="C123" s="370"/>
      <c r="D123" s="635">
        <f>SUM(D121:D122)</f>
        <v>0</v>
      </c>
      <c r="E123" s="370"/>
      <c r="F123" s="370"/>
      <c r="G123" s="642"/>
      <c r="H123" s="374"/>
    </row>
    <row r="124" spans="1:8" ht="15.75">
      <c r="A124" s="226"/>
      <c r="B124" s="27" t="s">
        <v>189</v>
      </c>
      <c r="C124" s="370">
        <f>SUM(C91,C97,C104,C114,C117,C120,C123)</f>
        <v>802866295</v>
      </c>
      <c r="D124" s="634">
        <f>SUM(D91,D97,D104,D114,D117,D120,D123)</f>
        <v>0</v>
      </c>
      <c r="E124" s="370">
        <f t="shared" ref="E124" si="42">SUM(E91,E97,E104,E114,E117,E120,E123)</f>
        <v>823670734</v>
      </c>
      <c r="F124" s="370">
        <f>SUM(F91,F97,F104,F114,F117,F120,F123,F121)</f>
        <v>404512560</v>
      </c>
      <c r="G124" s="641"/>
      <c r="H124" s="372"/>
    </row>
    <row r="125" spans="1:8" ht="15.75">
      <c r="A125" s="226" t="s">
        <v>587</v>
      </c>
      <c r="B125" s="146" t="s">
        <v>645</v>
      </c>
      <c r="C125" s="370">
        <v>4437682</v>
      </c>
      <c r="D125" s="634"/>
      <c r="E125" s="370">
        <v>4437682</v>
      </c>
      <c r="F125" s="370">
        <v>4437682</v>
      </c>
      <c r="G125" s="641"/>
      <c r="H125" s="372"/>
    </row>
    <row r="126" spans="1:8" ht="15.75">
      <c r="A126" s="226" t="s">
        <v>86</v>
      </c>
      <c r="B126" s="146" t="s">
        <v>87</v>
      </c>
      <c r="C126" s="371">
        <v>374077837</v>
      </c>
      <c r="D126" s="634"/>
      <c r="E126" s="371">
        <v>374077837</v>
      </c>
      <c r="F126" s="371">
        <v>374077837</v>
      </c>
      <c r="G126" s="641"/>
      <c r="H126" s="372"/>
    </row>
    <row r="127" spans="1:8" ht="15.75">
      <c r="A127" s="226" t="s">
        <v>587</v>
      </c>
      <c r="B127" s="146" t="s">
        <v>691</v>
      </c>
      <c r="C127" s="370"/>
      <c r="D127" s="634"/>
      <c r="E127" s="370">
        <v>280252319</v>
      </c>
      <c r="F127" s="370">
        <v>355052760</v>
      </c>
      <c r="G127" s="641"/>
      <c r="H127" s="372"/>
    </row>
    <row r="128" spans="1:8" ht="15.75">
      <c r="A128" s="226" t="s">
        <v>588</v>
      </c>
      <c r="B128" s="146" t="s">
        <v>93</v>
      </c>
      <c r="C128" s="370">
        <v>260000000</v>
      </c>
      <c r="D128" s="634"/>
      <c r="E128" s="370">
        <v>260000000</v>
      </c>
      <c r="F128" s="370"/>
      <c r="G128" s="641"/>
      <c r="H128" s="372"/>
    </row>
    <row r="129" spans="1:8" ht="15.75">
      <c r="A129" s="226"/>
      <c r="B129" s="27" t="s">
        <v>190</v>
      </c>
      <c r="C129" s="370">
        <f>C85+C90+C104+C114+C117+C126+C127+C125+C128</f>
        <v>1441381814</v>
      </c>
      <c r="D129" s="634">
        <f>SUM(D124:D128)</f>
        <v>0</v>
      </c>
      <c r="E129" s="370">
        <f>E85+E90+E104+E114+E117+E126+E127+E128</f>
        <v>1738000890</v>
      </c>
      <c r="F129" s="370">
        <f>F85+F90+F104+F114+F117+F126+F127+F128+F121</f>
        <v>1133643157</v>
      </c>
      <c r="G129" s="641"/>
      <c r="H129" s="372"/>
    </row>
    <row r="130" spans="1:8">
      <c r="G130" s="645"/>
    </row>
    <row r="131" spans="1:8" ht="15.75">
      <c r="A131" s="226"/>
      <c r="B131" s="27" t="s">
        <v>403</v>
      </c>
      <c r="C131" s="370">
        <v>13</v>
      </c>
      <c r="D131" s="634"/>
      <c r="E131" s="370">
        <v>13</v>
      </c>
      <c r="F131" s="370">
        <v>13</v>
      </c>
      <c r="G131" s="641"/>
      <c r="H131" s="372"/>
    </row>
    <row r="132" spans="1:8" ht="15.75">
      <c r="B132" s="386"/>
      <c r="C132" s="374"/>
      <c r="E132" s="374"/>
      <c r="F132" s="374"/>
    </row>
    <row r="133" spans="1:8" ht="15.75">
      <c r="B133" s="386"/>
      <c r="C133" s="374"/>
      <c r="E133" s="374"/>
      <c r="F133" s="374"/>
    </row>
    <row r="134" spans="1:8" ht="15.75">
      <c r="B134" s="386"/>
      <c r="C134" s="374"/>
      <c r="E134" s="374"/>
      <c r="F134" s="374"/>
    </row>
    <row r="135" spans="1:8" ht="15.75">
      <c r="B135" s="386"/>
      <c r="C135" s="374"/>
      <c r="E135" s="374"/>
      <c r="F135" s="374"/>
    </row>
    <row r="136" spans="1:8" ht="15.75">
      <c r="B136" s="386"/>
      <c r="C136" s="374"/>
      <c r="E136" s="374"/>
      <c r="F136" s="374"/>
    </row>
    <row r="137" spans="1:8" ht="15.75">
      <c r="B137" s="386"/>
      <c r="C137" s="374"/>
      <c r="E137" s="374"/>
      <c r="F137" s="374"/>
    </row>
    <row r="138" spans="1:8" ht="15.75">
      <c r="B138" s="386"/>
      <c r="C138" s="374"/>
      <c r="E138" s="374"/>
      <c r="F138" s="374"/>
    </row>
    <row r="139" spans="1:8" ht="15.75">
      <c r="B139" s="386"/>
      <c r="C139" s="374"/>
      <c r="E139" s="374"/>
      <c r="F139" s="374"/>
    </row>
    <row r="140" spans="1:8" ht="15.75">
      <c r="B140" s="386"/>
      <c r="C140" s="374"/>
      <c r="E140" s="374"/>
      <c r="F140" s="374"/>
    </row>
    <row r="141" spans="1:8" ht="15.75">
      <c r="B141" s="386"/>
      <c r="C141" s="374"/>
      <c r="E141" s="374"/>
      <c r="F141" s="374"/>
    </row>
    <row r="142" spans="1:8" ht="15.75">
      <c r="B142" s="386"/>
      <c r="C142" s="374"/>
      <c r="E142" s="374"/>
      <c r="F142" s="374"/>
    </row>
    <row r="143" spans="1:8" ht="15.75">
      <c r="B143" s="386"/>
      <c r="C143" s="374"/>
      <c r="E143" s="374"/>
      <c r="F143" s="374"/>
    </row>
    <row r="144" spans="1:8" ht="15.75">
      <c r="B144" s="386"/>
      <c r="C144" s="374"/>
      <c r="E144" s="374"/>
      <c r="F144" s="374"/>
    </row>
    <row r="145" spans="2:6" ht="15.75">
      <c r="B145" s="386"/>
      <c r="C145" s="374"/>
      <c r="E145" s="374"/>
      <c r="F145" s="374"/>
    </row>
    <row r="146" spans="2:6" ht="15.75">
      <c r="B146" s="386"/>
      <c r="C146" s="374"/>
      <c r="E146" s="374"/>
      <c r="F146" s="374"/>
    </row>
    <row r="147" spans="2:6" ht="15.75">
      <c r="B147" s="386"/>
      <c r="C147" s="374"/>
      <c r="E147" s="374"/>
      <c r="F147" s="374"/>
    </row>
    <row r="148" spans="2:6" ht="15.75">
      <c r="B148" s="744"/>
      <c r="C148" s="372"/>
      <c r="E148" s="372"/>
      <c r="F148" s="372"/>
    </row>
    <row r="149" spans="2:6" ht="15.75">
      <c r="B149" s="388"/>
      <c r="C149" s="374"/>
      <c r="E149" s="374"/>
      <c r="F149" s="374"/>
    </row>
    <row r="150" spans="2:6" ht="15.75">
      <c r="B150" s="386"/>
      <c r="C150" s="374"/>
      <c r="E150" s="374"/>
      <c r="F150" s="374"/>
    </row>
    <row r="151" spans="2:6" ht="15.75">
      <c r="B151" s="386"/>
      <c r="C151" s="374"/>
      <c r="E151" s="374"/>
      <c r="F151" s="374"/>
    </row>
    <row r="152" spans="2:6" ht="15.75">
      <c r="B152" s="386"/>
      <c r="C152" s="374"/>
      <c r="E152" s="374"/>
      <c r="F152" s="374"/>
    </row>
    <row r="153" spans="2:6" ht="15.75">
      <c r="B153" s="386"/>
      <c r="C153" s="374"/>
      <c r="E153" s="374"/>
      <c r="F153" s="374"/>
    </row>
    <row r="154" spans="2:6" ht="15.75">
      <c r="B154" s="386"/>
      <c r="C154" s="374"/>
      <c r="E154" s="374"/>
      <c r="F154" s="374"/>
    </row>
    <row r="155" spans="2:6" ht="15.75">
      <c r="B155" s="386"/>
      <c r="C155" s="374"/>
      <c r="E155" s="374"/>
      <c r="F155" s="374"/>
    </row>
    <row r="156" spans="2:6" ht="15.75">
      <c r="B156" s="386"/>
      <c r="C156" s="374"/>
      <c r="E156" s="374"/>
      <c r="F156" s="374"/>
    </row>
    <row r="157" spans="2:6" ht="15.75">
      <c r="B157" s="386"/>
      <c r="C157" s="374"/>
      <c r="E157" s="374"/>
      <c r="F157" s="374"/>
    </row>
    <row r="158" spans="2:6" ht="15.75">
      <c r="B158" s="744"/>
      <c r="C158" s="372"/>
      <c r="E158" s="372"/>
      <c r="F158" s="372"/>
    </row>
    <row r="159" spans="2:6" ht="15.75">
      <c r="B159" s="388"/>
      <c r="C159" s="374"/>
      <c r="E159" s="374"/>
      <c r="F159" s="374"/>
    </row>
    <row r="160" spans="2:6" ht="15.75">
      <c r="B160" s="386"/>
      <c r="C160" s="374"/>
      <c r="E160" s="374"/>
      <c r="F160" s="374"/>
    </row>
    <row r="161" spans="2:6" ht="15.75">
      <c r="B161" s="386"/>
      <c r="C161" s="374"/>
      <c r="E161" s="374"/>
      <c r="F161" s="374"/>
    </row>
    <row r="162" spans="2:6" ht="15.75">
      <c r="B162" s="386"/>
      <c r="C162" s="374"/>
      <c r="E162" s="374"/>
      <c r="F162" s="374"/>
    </row>
    <row r="163" spans="2:6" ht="15.75">
      <c r="B163" s="386"/>
      <c r="C163" s="374"/>
      <c r="E163" s="374"/>
      <c r="F163" s="374"/>
    </row>
    <row r="164" spans="2:6" ht="15.75">
      <c r="B164" s="386"/>
      <c r="C164" s="374"/>
      <c r="E164" s="374"/>
      <c r="F164" s="374"/>
    </row>
    <row r="165" spans="2:6" ht="15.75">
      <c r="B165" s="386"/>
      <c r="C165" s="374"/>
      <c r="E165" s="374"/>
      <c r="F165" s="374"/>
    </row>
    <row r="166" spans="2:6" ht="15.75">
      <c r="B166" s="386"/>
      <c r="C166" s="374"/>
      <c r="E166" s="374"/>
      <c r="F166" s="374"/>
    </row>
    <row r="167" spans="2:6" ht="15.75">
      <c r="B167" s="386"/>
      <c r="C167" s="374"/>
      <c r="E167" s="374"/>
      <c r="F167" s="374"/>
    </row>
    <row r="168" spans="2:6" ht="15.75">
      <c r="B168" s="744"/>
      <c r="C168" s="372"/>
      <c r="E168" s="372"/>
      <c r="F168" s="372"/>
    </row>
    <row r="169" spans="2:6" ht="15.75">
      <c r="B169" s="388"/>
      <c r="C169" s="374"/>
      <c r="E169" s="374"/>
      <c r="F169" s="374"/>
    </row>
    <row r="170" spans="2:6" ht="15.75">
      <c r="B170" s="386"/>
      <c r="C170" s="374"/>
      <c r="E170" s="374"/>
      <c r="F170" s="374"/>
    </row>
    <row r="171" spans="2:6" ht="15.75">
      <c r="B171" s="386"/>
      <c r="C171" s="374"/>
      <c r="E171" s="374"/>
      <c r="F171" s="374"/>
    </row>
    <row r="172" spans="2:6" ht="15.75">
      <c r="B172" s="386"/>
      <c r="C172" s="374"/>
      <c r="E172" s="374"/>
      <c r="F172" s="374"/>
    </row>
    <row r="173" spans="2:6" ht="15.75">
      <c r="B173" s="386"/>
      <c r="C173" s="374"/>
      <c r="E173" s="374"/>
      <c r="F173" s="374"/>
    </row>
    <row r="174" spans="2:6" ht="15.75">
      <c r="B174" s="386"/>
      <c r="C174" s="374"/>
      <c r="E174" s="374"/>
      <c r="F174" s="374"/>
    </row>
    <row r="175" spans="2:6" ht="15.75">
      <c r="B175" s="386"/>
      <c r="C175" s="374"/>
      <c r="E175" s="374"/>
      <c r="F175" s="374"/>
    </row>
    <row r="176" spans="2:6" ht="15.75">
      <c r="B176" s="386"/>
      <c r="C176" s="374"/>
      <c r="E176" s="374"/>
      <c r="F176" s="374"/>
    </row>
    <row r="177" spans="2:6" ht="15.75">
      <c r="B177" s="386"/>
      <c r="C177" s="374"/>
      <c r="E177" s="374"/>
      <c r="F177" s="374"/>
    </row>
    <row r="178" spans="2:6" ht="15.75">
      <c r="B178" s="744"/>
      <c r="C178" s="372"/>
      <c r="E178" s="372"/>
      <c r="F178" s="372"/>
    </row>
    <row r="179" spans="2:6" ht="15.75">
      <c r="B179" s="388"/>
      <c r="C179" s="374"/>
      <c r="E179" s="374"/>
      <c r="F179" s="374"/>
    </row>
    <row r="180" spans="2:6" ht="15.75">
      <c r="B180" s="386"/>
      <c r="C180" s="374"/>
      <c r="E180" s="374"/>
      <c r="F180" s="374"/>
    </row>
    <row r="181" spans="2:6" ht="15.75">
      <c r="B181" s="386"/>
      <c r="C181" s="374"/>
      <c r="E181" s="374"/>
      <c r="F181" s="374"/>
    </row>
    <row r="182" spans="2:6" ht="15.75">
      <c r="B182" s="386"/>
      <c r="C182" s="374"/>
      <c r="E182" s="374"/>
      <c r="F182" s="374"/>
    </row>
    <row r="183" spans="2:6" ht="15.75">
      <c r="B183" s="386"/>
      <c r="C183" s="374"/>
      <c r="E183" s="374"/>
      <c r="F183" s="374"/>
    </row>
    <row r="184" spans="2:6" ht="15.75">
      <c r="B184" s="386"/>
      <c r="C184" s="374"/>
      <c r="E184" s="374"/>
      <c r="F184" s="374"/>
    </row>
    <row r="185" spans="2:6" ht="15.75">
      <c r="B185" s="386"/>
      <c r="C185" s="374"/>
      <c r="E185" s="374"/>
      <c r="F185" s="374"/>
    </row>
    <row r="186" spans="2:6" ht="15.75">
      <c r="B186" s="386"/>
      <c r="C186" s="374"/>
      <c r="E186" s="374"/>
      <c r="F186" s="374"/>
    </row>
    <row r="187" spans="2:6" ht="15.75">
      <c r="B187" s="386"/>
      <c r="C187" s="374"/>
      <c r="E187" s="374"/>
      <c r="F187" s="374"/>
    </row>
    <row r="188" spans="2:6" ht="15.75">
      <c r="B188" s="744"/>
      <c r="C188" s="372"/>
      <c r="E188" s="372"/>
      <c r="F188" s="372"/>
    </row>
  </sheetData>
  <sheetProtection selectLockedCells="1" selectUnlockedCells="1"/>
  <mergeCells count="27">
    <mergeCell ref="Q2:Q4"/>
    <mergeCell ref="R79:R81"/>
    <mergeCell ref="I2:I4"/>
    <mergeCell ref="J2:J4"/>
    <mergeCell ref="L2:L4"/>
    <mergeCell ref="I78:AA78"/>
    <mergeCell ref="Q79:Q81"/>
    <mergeCell ref="V79:V81"/>
    <mergeCell ref="Z79:Z81"/>
    <mergeCell ref="AA79:AA81"/>
    <mergeCell ref="P2:P4"/>
    <mergeCell ref="A1:A4"/>
    <mergeCell ref="O2:O4"/>
    <mergeCell ref="K2:K4"/>
    <mergeCell ref="M2:M4"/>
    <mergeCell ref="N2:N4"/>
    <mergeCell ref="I1:AA1"/>
    <mergeCell ref="W2:W4"/>
    <mergeCell ref="X2:X4"/>
    <mergeCell ref="Y2:Y4"/>
    <mergeCell ref="Z2:Z4"/>
    <mergeCell ref="R2:R4"/>
    <mergeCell ref="S2:S4"/>
    <mergeCell ref="T2:T4"/>
    <mergeCell ref="V2:V4"/>
    <mergeCell ref="AA2:AA4"/>
    <mergeCell ref="U2:U4"/>
  </mergeCells>
  <phoneticPr fontId="55" type="noConversion"/>
  <pageMargins left="0.70833333333333337" right="0.70833333333333337" top="0.74861111111111112" bottom="0.74791666666666667" header="0.31527777777777777" footer="0.51180555555555551"/>
  <pageSetup paperSize="8" scale="24" firstPageNumber="0" orientation="portrait" horizontalDpi="300" verticalDpi="300" r:id="rId1"/>
  <headerFooter alignWithMargins="0">
    <oddHeader>&amp;C&amp;"Times New Roman,Normál"&amp;14Hegyeshalom Nagyközségi Önkormányzat&amp;R&amp;"Times New Roman,Normál"&amp;12 9. melléklet Adatok: Ft-ban</oddHeader>
  </headerFooter>
  <rowBreaks count="2" manualBreakCount="2">
    <brk id="77" max="16383" man="1"/>
    <brk id="133" max="16383" man="1"/>
  </rowBreaks>
  <colBreaks count="2" manualBreakCount="2">
    <brk id="7" max="1048575" man="1"/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19</vt:i4>
      </vt:variant>
      <vt:variant>
        <vt:lpstr>Névvel ellátott tartományok</vt:lpstr>
      </vt:variant>
      <vt:variant>
        <vt:i4>18</vt:i4>
      </vt:variant>
    </vt:vector>
  </HeadingPairs>
  <TitlesOfParts>
    <vt:vector size="37" baseType="lpstr">
      <vt:lpstr>Ktvetési mérleg</vt:lpstr>
      <vt:lpstr>Műk-felh.mérleg</vt:lpstr>
      <vt:lpstr>Bevétel össz.</vt:lpstr>
      <vt:lpstr>Kiadás ktgvszervenként</vt:lpstr>
      <vt:lpstr>Állami</vt:lpstr>
      <vt:lpstr>Ber.-felú.</vt:lpstr>
      <vt:lpstr>Pénze.átadás</vt:lpstr>
      <vt:lpstr>Szoc.jutt.</vt:lpstr>
      <vt:lpstr>Önkormányzat</vt:lpstr>
      <vt:lpstr>Óvoda</vt:lpstr>
      <vt:lpstr>Áth.köt.</vt:lpstr>
      <vt:lpstr>Ei. felh.terv</vt:lpstr>
      <vt:lpstr>Élelm.</vt:lpstr>
      <vt:lpstr>Címrend</vt:lpstr>
      <vt:lpstr>Létszám</vt:lpstr>
      <vt:lpstr>gördülő</vt:lpstr>
      <vt:lpstr>Stab.Tv.</vt:lpstr>
      <vt:lpstr>KÖH</vt:lpstr>
      <vt:lpstr>Könyvtár</vt:lpstr>
      <vt:lpstr>Állami!__xlnm.Print_Area</vt:lpstr>
      <vt:lpstr>'Ber.-felú.'!__xlnm.Print_Area</vt:lpstr>
      <vt:lpstr>'Bevétel össz.'!__xlnm.Print_Area</vt:lpstr>
      <vt:lpstr>'Ei. felh.terv'!__xlnm.Print_Area</vt:lpstr>
      <vt:lpstr>'Kiadás ktgvszervenként'!__xlnm.Print_Area</vt:lpstr>
      <vt:lpstr>KÖH!__xlnm.Print_Area</vt:lpstr>
      <vt:lpstr>Óvoda!__xlnm.Print_Area</vt:lpstr>
      <vt:lpstr>Pénze.átadás!__xlnm.Print_Area</vt:lpstr>
      <vt:lpstr>Szoc.jutt.!__xlnm.Print_Area</vt:lpstr>
      <vt:lpstr>Állami!Nyomtatási_terület</vt:lpstr>
      <vt:lpstr>'Ber.-felú.'!Nyomtatási_terület</vt:lpstr>
      <vt:lpstr>'Bevétel össz.'!Nyomtatási_terület</vt:lpstr>
      <vt:lpstr>'Ei. felh.terv'!Nyomtatási_terület</vt:lpstr>
      <vt:lpstr>'Kiadás ktgvszervenként'!Nyomtatási_terület</vt:lpstr>
      <vt:lpstr>KÖH!Nyomtatási_terület</vt:lpstr>
      <vt:lpstr>Óvoda!Nyomtatási_terület</vt:lpstr>
      <vt:lpstr>Pénze.átadás!Nyomtatási_terület</vt:lpstr>
      <vt:lpstr>Szoc.jutt.!Nyomtatási_terület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2021-12-15T08:05:18Z</cp:lastPrinted>
  <dcterms:created xsi:type="dcterms:W3CDTF">2016-02-15T08:20:58Z</dcterms:created>
  <dcterms:modified xsi:type="dcterms:W3CDTF">2021-12-16T09:48:47Z</dcterms:modified>
</cp:coreProperties>
</file>