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315" windowWidth="12120" windowHeight="8640" tabRatio="909"/>
  </bookViews>
  <sheets>
    <sheet name="Ktvetési mérleg" sheetId="128" r:id="rId1"/>
    <sheet name="Műk-felh.mérleg" sheetId="139" r:id="rId2"/>
    <sheet name="Bevétel össz." sheetId="92" r:id="rId3"/>
    <sheet name="Kiadás ktgvszervenként" sheetId="134" r:id="rId4"/>
    <sheet name="Állami" sheetId="91" r:id="rId5"/>
    <sheet name="Ber.-felú." sheetId="97" r:id="rId6"/>
    <sheet name="Pénze.átadás" sheetId="95" r:id="rId7"/>
    <sheet name="Szoc.jutt." sheetId="94" r:id="rId8"/>
    <sheet name="Önkormányzat" sheetId="123" r:id="rId9"/>
    <sheet name="Óvoda" sheetId="132" r:id="rId10"/>
    <sheet name="Áth.köt." sheetId="136" state="hidden" r:id="rId11"/>
    <sheet name="Ei. felh.terv" sheetId="138" r:id="rId12"/>
    <sheet name="Élelm." sheetId="100" r:id="rId13"/>
    <sheet name="Címrend" sheetId="140" r:id="rId14"/>
    <sheet name="Létszám" sheetId="141" r:id="rId15"/>
    <sheet name="gördülő" sheetId="142" r:id="rId16"/>
    <sheet name="stab.tv saját bevétel" sheetId="143" r:id="rId17"/>
    <sheet name="KÖH" sheetId="144" r:id="rId18"/>
    <sheet name="Munka1" sheetId="145" r:id="rId19"/>
  </sheets>
  <externalReferences>
    <externalReference r:id="rId20"/>
  </externalReferences>
  <definedNames>
    <definedName name="_xlnm.Print_Area" localSheetId="4">Állami!$A$1:$I$35</definedName>
    <definedName name="_xlnm.Print_Area" localSheetId="5">'Ber.-felú.'!$A$1:$G$71</definedName>
    <definedName name="_xlnm.Print_Area" localSheetId="2">'Bevétel össz.'!$A$1:$L$54</definedName>
    <definedName name="_xlnm.Print_Area" localSheetId="11">'Ei. felh.terv'!$A$1:$N$27</definedName>
    <definedName name="_xlnm.Print_Area" localSheetId="3">'Kiadás ktgvszervenként'!$A$1:$W$30</definedName>
    <definedName name="_xlnm.Print_Area" localSheetId="17">KÖH!$A$1:$G$126</definedName>
    <definedName name="_xlnm.Print_Area" localSheetId="9">Óvoda!$A$1:$G$126</definedName>
    <definedName name="_xlnm.Print_Area" localSheetId="6">Pénze.átadás!$A$1:$G$49</definedName>
    <definedName name="_xlnm.Print_Area" localSheetId="7">Szoc.jutt.!$A$1:$J$40</definedName>
  </definedNames>
  <calcPr calcId="152511" concurrentCalc="0"/>
</workbook>
</file>

<file path=xl/calcChain.xml><?xml version="1.0" encoding="utf-8"?>
<calcChain xmlns="http://schemas.openxmlformats.org/spreadsheetml/2006/main">
  <c r="C27" i="138" l="1"/>
  <c r="D27" i="138"/>
  <c r="E27" i="138"/>
  <c r="F27" i="138"/>
  <c r="G27" i="138"/>
  <c r="H27" i="138"/>
  <c r="I27" i="138"/>
  <c r="J27" i="138"/>
  <c r="K27" i="138"/>
  <c r="L27" i="138"/>
  <c r="M27" i="138"/>
  <c r="B26" i="138"/>
  <c r="B27" i="138"/>
  <c r="B16" i="138"/>
  <c r="B17" i="138"/>
  <c r="B18" i="138"/>
  <c r="B19" i="138"/>
  <c r="B20" i="138"/>
  <c r="B21" i="138"/>
  <c r="B22" i="138"/>
  <c r="B23" i="138"/>
  <c r="B13" i="138"/>
  <c r="B12" i="138"/>
  <c r="B11" i="138"/>
  <c r="B10" i="138"/>
  <c r="B9" i="138"/>
  <c r="B8" i="138"/>
  <c r="B7" i="138"/>
  <c r="B6" i="138"/>
  <c r="N5" i="138"/>
  <c r="B5" i="138"/>
  <c r="C4" i="138"/>
  <c r="B4" i="138"/>
  <c r="N27" i="138"/>
  <c r="N26" i="138"/>
  <c r="N24" i="138"/>
  <c r="N23" i="138"/>
  <c r="N22" i="138"/>
  <c r="N21" i="138"/>
  <c r="N20" i="138"/>
  <c r="N19" i="138"/>
  <c r="N17" i="138"/>
  <c r="N18" i="138"/>
  <c r="N16" i="138"/>
  <c r="N8" i="138"/>
  <c r="N6" i="138"/>
  <c r="N7" i="138"/>
  <c r="N9" i="138"/>
  <c r="N10" i="138"/>
  <c r="N11" i="138"/>
  <c r="N12" i="138"/>
  <c r="N13" i="138"/>
  <c r="N4" i="138"/>
  <c r="N14" i="138"/>
  <c r="C37" i="143"/>
  <c r="F16" i="143"/>
  <c r="F17" i="143"/>
  <c r="G27" i="143"/>
  <c r="G37" i="143"/>
  <c r="F38" i="143"/>
  <c r="D16" i="143"/>
  <c r="D17" i="143"/>
  <c r="E27" i="143"/>
  <c r="E37" i="143"/>
  <c r="D38" i="143"/>
  <c r="B16" i="143"/>
  <c r="B17" i="143"/>
  <c r="B27" i="143"/>
  <c r="B36" i="143"/>
  <c r="B37" i="143"/>
  <c r="C27" i="143"/>
  <c r="B38" i="143"/>
  <c r="F27" i="143"/>
  <c r="F36" i="143"/>
  <c r="F37" i="143"/>
  <c r="D27" i="143"/>
  <c r="D36" i="143"/>
  <c r="D37" i="143"/>
  <c r="G16" i="143"/>
  <c r="G17" i="143"/>
  <c r="E16" i="143"/>
  <c r="E17" i="143"/>
  <c r="C16" i="143"/>
  <c r="C17" i="143"/>
  <c r="F13" i="139"/>
  <c r="F5" i="139"/>
  <c r="F4" i="139"/>
  <c r="L18" i="128"/>
  <c r="L54" i="92"/>
  <c r="J52" i="92"/>
  <c r="I52" i="92"/>
  <c r="G51" i="92"/>
  <c r="G37" i="92"/>
  <c r="J35" i="92"/>
  <c r="G35" i="92"/>
  <c r="J34" i="92"/>
  <c r="G33" i="92"/>
  <c r="G32" i="92"/>
  <c r="G31" i="92"/>
  <c r="L31" i="92"/>
  <c r="L32" i="92"/>
  <c r="L33" i="92"/>
  <c r="L34" i="92"/>
  <c r="L35" i="92"/>
  <c r="L36" i="92"/>
  <c r="L37" i="92"/>
  <c r="L38" i="92"/>
  <c r="G39" i="92"/>
  <c r="J39" i="92"/>
  <c r="L39" i="92"/>
  <c r="L40" i="92"/>
  <c r="L41" i="92"/>
  <c r="G42" i="92"/>
  <c r="L42" i="92"/>
  <c r="L43" i="92"/>
  <c r="L44" i="92"/>
  <c r="L45" i="92"/>
  <c r="L46" i="92"/>
  <c r="L47" i="92"/>
  <c r="G48" i="92"/>
  <c r="L48" i="92"/>
  <c r="G49" i="92"/>
  <c r="J49" i="92"/>
  <c r="L49" i="92"/>
  <c r="L50" i="92"/>
  <c r="L51" i="92"/>
  <c r="L52" i="92"/>
  <c r="L53" i="92"/>
  <c r="G54" i="92"/>
  <c r="L30" i="92"/>
  <c r="G24" i="92"/>
  <c r="G25" i="92"/>
  <c r="G26" i="92"/>
  <c r="G27" i="92"/>
  <c r="G23" i="92"/>
  <c r="G18" i="92"/>
  <c r="F4" i="92"/>
  <c r="F5" i="92"/>
  <c r="F6" i="92"/>
  <c r="F7" i="92"/>
  <c r="F8" i="92"/>
  <c r="F9" i="92"/>
  <c r="F10" i="92"/>
  <c r="F11" i="92"/>
  <c r="F12" i="92"/>
  <c r="F13" i="92"/>
  <c r="F14" i="92"/>
  <c r="F15" i="92"/>
  <c r="F16" i="92"/>
  <c r="F17" i="92"/>
  <c r="L18" i="92"/>
  <c r="F18" i="92"/>
  <c r="F19" i="92"/>
  <c r="F20" i="92"/>
  <c r="L21" i="92"/>
  <c r="F21" i="92"/>
  <c r="L22" i="92"/>
  <c r="F22" i="92"/>
  <c r="L23" i="92"/>
  <c r="F23" i="92"/>
  <c r="L24" i="92"/>
  <c r="F24" i="92"/>
  <c r="L25" i="92"/>
  <c r="F25" i="92"/>
  <c r="L26" i="92"/>
  <c r="F26" i="92"/>
  <c r="L27" i="92"/>
  <c r="F27" i="92"/>
  <c r="F28" i="92"/>
  <c r="L29" i="92"/>
  <c r="F29" i="92"/>
  <c r="F30" i="92"/>
  <c r="F31" i="92"/>
  <c r="F32" i="92"/>
  <c r="F33" i="92"/>
  <c r="F34" i="92"/>
  <c r="F35" i="92"/>
  <c r="F36" i="92"/>
  <c r="F37" i="92"/>
  <c r="F38" i="92"/>
  <c r="F39" i="92"/>
  <c r="F40" i="92"/>
  <c r="F41" i="92"/>
  <c r="F42" i="92"/>
  <c r="F43" i="92"/>
  <c r="F44" i="92"/>
  <c r="F45" i="92"/>
  <c r="F46" i="92"/>
  <c r="F47" i="92"/>
  <c r="F48" i="92"/>
  <c r="F49" i="92"/>
  <c r="F50" i="92"/>
  <c r="F51" i="92"/>
  <c r="F52" i="92"/>
  <c r="F53" i="92"/>
  <c r="F54" i="92"/>
  <c r="F3" i="92"/>
  <c r="G11" i="92"/>
  <c r="G10" i="92"/>
  <c r="G6" i="92"/>
  <c r="G8" i="92"/>
  <c r="G4" i="92"/>
  <c r="G5" i="92"/>
  <c r="G3" i="92"/>
  <c r="F72" i="123"/>
  <c r="F64" i="123"/>
  <c r="F74" i="123"/>
  <c r="F113" i="123"/>
  <c r="F106" i="132"/>
  <c r="F104" i="132"/>
  <c r="F103" i="132"/>
  <c r="F101" i="132"/>
  <c r="F100" i="132"/>
  <c r="F67" i="123"/>
  <c r="F66" i="123"/>
  <c r="F76" i="123"/>
  <c r="O26" i="134"/>
  <c r="N26" i="134"/>
  <c r="F24" i="134"/>
  <c r="F15" i="134"/>
  <c r="F14" i="134"/>
  <c r="F20" i="134"/>
  <c r="F6" i="123"/>
  <c r="F7" i="123"/>
  <c r="F8" i="123"/>
  <c r="F9" i="123"/>
  <c r="F10" i="123"/>
  <c r="F11" i="123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4" i="123"/>
  <c r="F25" i="123"/>
  <c r="F26" i="123"/>
  <c r="F27" i="123"/>
  <c r="F28" i="123"/>
  <c r="F29" i="123"/>
  <c r="F30" i="123"/>
  <c r="F31" i="123"/>
  <c r="F32" i="123"/>
  <c r="F33" i="123"/>
  <c r="F34" i="123"/>
  <c r="F35" i="123"/>
  <c r="F36" i="123"/>
  <c r="F37" i="123"/>
  <c r="F38" i="123"/>
  <c r="F39" i="123"/>
  <c r="F40" i="123"/>
  <c r="F41" i="123"/>
  <c r="F42" i="123"/>
  <c r="F43" i="123"/>
  <c r="F44" i="123"/>
  <c r="F45" i="123"/>
  <c r="AM46" i="123"/>
  <c r="F46" i="123"/>
  <c r="F47" i="123"/>
  <c r="AM48" i="123"/>
  <c r="F48" i="123"/>
  <c r="F49" i="123"/>
  <c r="F50" i="123"/>
  <c r="F51" i="123"/>
  <c r="F52" i="123"/>
  <c r="F53" i="123"/>
  <c r="F54" i="123"/>
  <c r="F55" i="123"/>
  <c r="F56" i="123"/>
  <c r="F57" i="123"/>
  <c r="F58" i="123"/>
  <c r="AM59" i="123"/>
  <c r="F59" i="123"/>
  <c r="F60" i="123"/>
  <c r="F61" i="123"/>
  <c r="F62" i="123"/>
  <c r="F63" i="123"/>
  <c r="F65" i="123"/>
  <c r="F68" i="123"/>
  <c r="F69" i="123"/>
  <c r="F70" i="123"/>
  <c r="F71" i="123"/>
  <c r="AM72" i="123"/>
  <c r="F73" i="123"/>
  <c r="F75" i="123"/>
  <c r="AM76" i="123"/>
  <c r="F5" i="123"/>
  <c r="AM61" i="123"/>
  <c r="AM10" i="123"/>
  <c r="AM11" i="123"/>
  <c r="AM9" i="123"/>
  <c r="AM8" i="123"/>
  <c r="AM6" i="123"/>
  <c r="AM5" i="123"/>
  <c r="AA48" i="123"/>
  <c r="AA58" i="123"/>
  <c r="AA59" i="123"/>
  <c r="T59" i="123"/>
  <c r="U59" i="123"/>
  <c r="U72" i="123"/>
  <c r="AJ48" i="123"/>
  <c r="AJ58" i="123"/>
  <c r="AJ72" i="123"/>
  <c r="AJ35" i="123"/>
  <c r="AJ36" i="123"/>
  <c r="AJ59" i="123"/>
  <c r="P25" i="123"/>
  <c r="P48" i="123"/>
  <c r="P72" i="123"/>
  <c r="AJ15" i="123"/>
  <c r="X48" i="123"/>
  <c r="X59" i="123"/>
  <c r="X35" i="123"/>
  <c r="P35" i="123"/>
  <c r="F63" i="97"/>
  <c r="F45" i="97"/>
  <c r="F12" i="94"/>
  <c r="F15" i="94"/>
  <c r="F19" i="94"/>
  <c r="F26" i="94"/>
  <c r="F38" i="94"/>
  <c r="F47" i="132"/>
  <c r="F71" i="132"/>
  <c r="F36" i="132"/>
  <c r="F25" i="132"/>
  <c r="F15" i="132"/>
  <c r="L56" i="100"/>
  <c r="L41" i="100"/>
  <c r="M41" i="100"/>
  <c r="K41" i="100"/>
  <c r="M37" i="100"/>
  <c r="L37" i="100"/>
  <c r="K37" i="100"/>
  <c r="K51" i="100"/>
  <c r="K52" i="100"/>
  <c r="L16" i="100"/>
  <c r="L13" i="100"/>
  <c r="L7" i="100"/>
  <c r="K27" i="100"/>
  <c r="K28" i="100"/>
  <c r="K29" i="100"/>
  <c r="K30" i="100"/>
  <c r="K31" i="100"/>
  <c r="K33" i="100"/>
  <c r="L33" i="100"/>
  <c r="F19" i="132"/>
  <c r="F20" i="132"/>
  <c r="O6" i="134"/>
  <c r="O7" i="134"/>
  <c r="F39" i="132"/>
  <c r="F51" i="132"/>
  <c r="F57" i="132"/>
  <c r="F58" i="132"/>
  <c r="O8" i="134"/>
  <c r="O9" i="134"/>
  <c r="O10" i="134"/>
  <c r="O11" i="134"/>
  <c r="O12" i="134"/>
  <c r="O13" i="134"/>
  <c r="O20" i="134"/>
  <c r="O14" i="134"/>
  <c r="O15" i="134"/>
  <c r="O16" i="134"/>
  <c r="O17" i="134"/>
  <c r="O18" i="134"/>
  <c r="O19" i="134"/>
  <c r="O21" i="134"/>
  <c r="O22" i="134"/>
  <c r="F9" i="94"/>
  <c r="F36" i="94"/>
  <c r="G9" i="94"/>
  <c r="G12" i="94"/>
  <c r="G15" i="94"/>
  <c r="G19" i="94"/>
  <c r="G26" i="94"/>
  <c r="G36" i="94"/>
  <c r="G37" i="94"/>
  <c r="G38" i="94"/>
  <c r="H9" i="94"/>
  <c r="H12" i="94"/>
  <c r="H15" i="94"/>
  <c r="H19" i="94"/>
  <c r="H26" i="94"/>
  <c r="H36" i="94"/>
  <c r="H37" i="94"/>
  <c r="H38" i="94"/>
  <c r="J38" i="94"/>
  <c r="K8" i="100"/>
  <c r="C15" i="132"/>
  <c r="D15" i="132"/>
  <c r="E15" i="132"/>
  <c r="C19" i="132"/>
  <c r="D19" i="132"/>
  <c r="E19" i="132"/>
  <c r="C20" i="132"/>
  <c r="D20" i="132"/>
  <c r="E20" i="132"/>
  <c r="C25" i="132"/>
  <c r="D25" i="132"/>
  <c r="E25" i="132"/>
  <c r="C28" i="132"/>
  <c r="D28" i="132"/>
  <c r="E28" i="132"/>
  <c r="C35" i="132"/>
  <c r="D35" i="132"/>
  <c r="E35" i="132"/>
  <c r="C36" i="132"/>
  <c r="D36" i="132"/>
  <c r="E36" i="132"/>
  <c r="C39" i="132"/>
  <c r="D39" i="132"/>
  <c r="E39" i="132"/>
  <c r="C47" i="132"/>
  <c r="D47" i="132"/>
  <c r="E47" i="132"/>
  <c r="C51" i="132"/>
  <c r="D51" i="132"/>
  <c r="E51" i="132"/>
  <c r="C57" i="132"/>
  <c r="D57" i="132"/>
  <c r="E57" i="132"/>
  <c r="C58" i="132"/>
  <c r="D58" i="132"/>
  <c r="E58" i="132"/>
  <c r="C64" i="132"/>
  <c r="D64" i="132"/>
  <c r="E64" i="132"/>
  <c r="C70" i="132"/>
  <c r="D70" i="132"/>
  <c r="E70" i="132"/>
  <c r="C71" i="132"/>
  <c r="D71" i="132"/>
  <c r="E71" i="132"/>
  <c r="C75" i="132"/>
  <c r="D75" i="132"/>
  <c r="E75" i="132"/>
  <c r="C83" i="132"/>
  <c r="D83" i="132"/>
  <c r="E83" i="132"/>
  <c r="C86" i="132"/>
  <c r="D86" i="132"/>
  <c r="E86" i="132"/>
  <c r="C87" i="132"/>
  <c r="D87" i="132"/>
  <c r="E87" i="132"/>
  <c r="C91" i="132"/>
  <c r="D91" i="132"/>
  <c r="E91" i="132"/>
  <c r="C92" i="132"/>
  <c r="D92" i="132"/>
  <c r="E92" i="132"/>
  <c r="C99" i="132"/>
  <c r="D99" i="132"/>
  <c r="E99" i="132"/>
  <c r="C109" i="132"/>
  <c r="D109" i="132"/>
  <c r="E109" i="132"/>
  <c r="C112" i="132"/>
  <c r="D112" i="132"/>
  <c r="E112" i="132"/>
  <c r="C115" i="132"/>
  <c r="D115" i="132"/>
  <c r="E115" i="132"/>
  <c r="C118" i="132"/>
  <c r="D118" i="132"/>
  <c r="E118" i="132"/>
  <c r="C119" i="132"/>
  <c r="D119" i="132"/>
  <c r="E119" i="132"/>
  <c r="C124" i="132"/>
  <c r="D124" i="132"/>
  <c r="E124" i="132"/>
  <c r="K4" i="100"/>
  <c r="K5" i="100"/>
  <c r="K6" i="100"/>
  <c r="K7" i="100"/>
  <c r="K15" i="100"/>
  <c r="L29" i="100"/>
  <c r="L31" i="100"/>
  <c r="L32" i="100"/>
  <c r="K35" i="100"/>
  <c r="K36" i="100"/>
  <c r="K39" i="100"/>
  <c r="K40" i="100"/>
  <c r="K43" i="100"/>
  <c r="K44" i="100"/>
  <c r="K46" i="100"/>
  <c r="K47" i="100"/>
  <c r="K49" i="100"/>
  <c r="L49" i="100"/>
  <c r="K54" i="100"/>
  <c r="L54" i="100"/>
  <c r="L60" i="100"/>
  <c r="M33" i="100"/>
  <c r="M49" i="100"/>
  <c r="M54" i="100"/>
  <c r="K56" i="100"/>
  <c r="M56" i="100"/>
  <c r="M60" i="100"/>
  <c r="K60" i="100"/>
  <c r="H54" i="100"/>
  <c r="M51" i="100"/>
  <c r="M14" i="100"/>
  <c r="H33" i="100"/>
  <c r="H49" i="100"/>
  <c r="M47" i="100"/>
  <c r="L46" i="100"/>
  <c r="M35" i="100"/>
  <c r="M8" i="100"/>
  <c r="K9" i="100"/>
  <c r="L9" i="100"/>
  <c r="M9" i="100"/>
  <c r="K10" i="100"/>
  <c r="L10" i="100"/>
  <c r="M10" i="100"/>
  <c r="K11" i="100"/>
  <c r="L11" i="100"/>
  <c r="M11" i="100"/>
  <c r="K12" i="100"/>
  <c r="L12" i="100"/>
  <c r="M12" i="100"/>
  <c r="M13" i="100"/>
  <c r="K13" i="100"/>
  <c r="H13" i="100"/>
  <c r="C17" i="142"/>
  <c r="D17" i="142"/>
  <c r="E17" i="142"/>
  <c r="C11" i="142"/>
  <c r="C16" i="142"/>
  <c r="C26" i="142"/>
  <c r="D11" i="142"/>
  <c r="D16" i="142"/>
  <c r="D26" i="142"/>
  <c r="E11" i="142"/>
  <c r="E16" i="142"/>
  <c r="E26" i="142"/>
  <c r="K16" i="100"/>
  <c r="B11" i="142"/>
  <c r="B16" i="142"/>
  <c r="B17" i="142"/>
  <c r="B26" i="142"/>
  <c r="F5" i="128"/>
  <c r="F6" i="139"/>
  <c r="F10" i="128"/>
  <c r="F11" i="128"/>
  <c r="F12" i="128"/>
  <c r="F13" i="128"/>
  <c r="F14" i="128"/>
  <c r="F15" i="128"/>
  <c r="F16" i="128"/>
  <c r="F7" i="139"/>
  <c r="F17" i="128"/>
  <c r="F8" i="139"/>
  <c r="F19" i="128"/>
  <c r="F9" i="139"/>
  <c r="F20" i="128"/>
  <c r="F10" i="139"/>
  <c r="F11" i="139"/>
  <c r="F15" i="139"/>
  <c r="F15" i="144"/>
  <c r="F19" i="144"/>
  <c r="F20" i="144"/>
  <c r="N6" i="134"/>
  <c r="F25" i="144"/>
  <c r="N7" i="134"/>
  <c r="F36" i="144"/>
  <c r="F39" i="144"/>
  <c r="F47" i="144"/>
  <c r="F51" i="144"/>
  <c r="F57" i="144"/>
  <c r="F58" i="144"/>
  <c r="N8" i="134"/>
  <c r="N9" i="134"/>
  <c r="N10" i="134"/>
  <c r="N11" i="134"/>
  <c r="N12" i="134"/>
  <c r="N13" i="134"/>
  <c r="N21" i="134"/>
  <c r="F7" i="134"/>
  <c r="W7" i="134"/>
  <c r="F8" i="134"/>
  <c r="W8" i="134"/>
  <c r="F9" i="134"/>
  <c r="W9" i="134"/>
  <c r="F10" i="134"/>
  <c r="W10" i="134"/>
  <c r="F11" i="134"/>
  <c r="W11" i="134"/>
  <c r="F12" i="134"/>
  <c r="W12" i="134"/>
  <c r="F6" i="134"/>
  <c r="F13" i="134"/>
  <c r="W13" i="134"/>
  <c r="N14" i="134"/>
  <c r="W14" i="134"/>
  <c r="N15" i="134"/>
  <c r="W15" i="134"/>
  <c r="F16" i="134"/>
  <c r="N16" i="134"/>
  <c r="W16" i="134"/>
  <c r="F17" i="134"/>
  <c r="N17" i="134"/>
  <c r="W17" i="134"/>
  <c r="F69" i="97"/>
  <c r="F18" i="134"/>
  <c r="N18" i="134"/>
  <c r="W18" i="134"/>
  <c r="F19" i="134"/>
  <c r="N19" i="134"/>
  <c r="W19" i="134"/>
  <c r="N20" i="134"/>
  <c r="W20" i="134"/>
  <c r="F22" i="134"/>
  <c r="N22" i="134"/>
  <c r="W22" i="134"/>
  <c r="W23" i="134"/>
  <c r="W24" i="134"/>
  <c r="F25" i="134"/>
  <c r="W25" i="134"/>
  <c r="W6" i="134"/>
  <c r="F124" i="144"/>
  <c r="F64" i="144"/>
  <c r="F70" i="144"/>
  <c r="F71" i="144"/>
  <c r="G7" i="134"/>
  <c r="H7" i="134"/>
  <c r="I7" i="134"/>
  <c r="J7" i="134"/>
  <c r="K7" i="134"/>
  <c r="L7" i="134"/>
  <c r="M7" i="134"/>
  <c r="G83" i="144"/>
  <c r="G86" i="144"/>
  <c r="G87" i="144"/>
  <c r="G91" i="144"/>
  <c r="G92" i="144"/>
  <c r="G99" i="144"/>
  <c r="F83" i="144"/>
  <c r="F86" i="144"/>
  <c r="F87" i="144"/>
  <c r="F91" i="144"/>
  <c r="F92" i="144"/>
  <c r="F99" i="144"/>
  <c r="E86" i="144"/>
  <c r="E83" i="144"/>
  <c r="E87" i="144"/>
  <c r="E91" i="144"/>
  <c r="E92" i="144"/>
  <c r="E99" i="144"/>
  <c r="E109" i="144"/>
  <c r="E112" i="144"/>
  <c r="E115" i="144"/>
  <c r="E118" i="144"/>
  <c r="E119" i="144"/>
  <c r="E124" i="144"/>
  <c r="D86" i="144"/>
  <c r="D83" i="144"/>
  <c r="D87" i="144"/>
  <c r="D91" i="144"/>
  <c r="D92" i="144"/>
  <c r="D99" i="144"/>
  <c r="D109" i="144"/>
  <c r="D112" i="144"/>
  <c r="D115" i="144"/>
  <c r="D118" i="144"/>
  <c r="D119" i="144"/>
  <c r="D124" i="144"/>
  <c r="C86" i="144"/>
  <c r="C83" i="144"/>
  <c r="C87" i="144"/>
  <c r="C91" i="144"/>
  <c r="C92" i="144"/>
  <c r="C99" i="144"/>
  <c r="C109" i="144"/>
  <c r="C112" i="144"/>
  <c r="C115" i="144"/>
  <c r="C118" i="144"/>
  <c r="C119" i="144"/>
  <c r="C124" i="144"/>
  <c r="G75" i="144"/>
  <c r="F75" i="144"/>
  <c r="E15" i="144"/>
  <c r="E19" i="144"/>
  <c r="E20" i="144"/>
  <c r="E25" i="144"/>
  <c r="E35" i="144"/>
  <c r="E28" i="144"/>
  <c r="E36" i="144"/>
  <c r="E39" i="144"/>
  <c r="E47" i="144"/>
  <c r="E51" i="144"/>
  <c r="E57" i="144"/>
  <c r="E58" i="144"/>
  <c r="E64" i="144"/>
  <c r="E70" i="144"/>
  <c r="E71" i="144"/>
  <c r="E75" i="144"/>
  <c r="D15" i="144"/>
  <c r="D19" i="144"/>
  <c r="D20" i="144"/>
  <c r="D25" i="144"/>
  <c r="D35" i="144"/>
  <c r="D28" i="144"/>
  <c r="D36" i="144"/>
  <c r="D39" i="144"/>
  <c r="D47" i="144"/>
  <c r="D51" i="144"/>
  <c r="D57" i="144"/>
  <c r="D58" i="144"/>
  <c r="D64" i="144"/>
  <c r="D70" i="144"/>
  <c r="D71" i="144"/>
  <c r="D75" i="144"/>
  <c r="C15" i="144"/>
  <c r="C19" i="144"/>
  <c r="C20" i="144"/>
  <c r="C25" i="144"/>
  <c r="C35" i="144"/>
  <c r="C28" i="144"/>
  <c r="C36" i="144"/>
  <c r="C39" i="144"/>
  <c r="C47" i="144"/>
  <c r="C51" i="144"/>
  <c r="C57" i="144"/>
  <c r="C58" i="144"/>
  <c r="C64" i="144"/>
  <c r="C70" i="144"/>
  <c r="C71" i="144"/>
  <c r="C75" i="144"/>
  <c r="H9" i="91"/>
  <c r="H13" i="91"/>
  <c r="H23" i="91"/>
  <c r="H26" i="91"/>
  <c r="H30" i="91"/>
  <c r="H35" i="91"/>
  <c r="I22" i="91"/>
  <c r="AE25" i="123"/>
  <c r="G17" i="92"/>
  <c r="L17" i="92"/>
  <c r="L16" i="92"/>
  <c r="L4" i="128"/>
  <c r="L5" i="128"/>
  <c r="L6" i="128"/>
  <c r="L7" i="128"/>
  <c r="L8" i="128"/>
  <c r="L9" i="128"/>
  <c r="L10" i="128"/>
  <c r="L11" i="128"/>
  <c r="F40" i="97"/>
  <c r="F27" i="97"/>
  <c r="F22" i="97"/>
  <c r="F7" i="97"/>
  <c r="L12" i="128"/>
  <c r="N67" i="123"/>
  <c r="O67" i="123"/>
  <c r="P67" i="123"/>
  <c r="Q67" i="123"/>
  <c r="R67" i="123"/>
  <c r="S67" i="123"/>
  <c r="T67" i="123"/>
  <c r="U67" i="123"/>
  <c r="V67" i="123"/>
  <c r="W67" i="123"/>
  <c r="X67" i="123"/>
  <c r="Y67" i="123"/>
  <c r="Z67" i="123"/>
  <c r="AA67" i="123"/>
  <c r="AC67" i="123"/>
  <c r="AD67" i="123"/>
  <c r="AE67" i="123"/>
  <c r="AF67" i="123"/>
  <c r="AG67" i="123"/>
  <c r="AH67" i="123"/>
  <c r="AI67" i="123"/>
  <c r="AJ67" i="123"/>
  <c r="AK67" i="123"/>
  <c r="AL67" i="123"/>
  <c r="L13" i="128"/>
  <c r="L14" i="128"/>
  <c r="L15" i="128"/>
  <c r="L16" i="128"/>
  <c r="L25" i="128"/>
  <c r="L26" i="128"/>
  <c r="L28" i="128"/>
  <c r="L29" i="128"/>
  <c r="L31" i="128"/>
  <c r="F6" i="128"/>
  <c r="F8" i="128"/>
  <c r="F7" i="128"/>
  <c r="F9" i="128"/>
  <c r="F22" i="128"/>
  <c r="F23" i="128"/>
  <c r="F24" i="128"/>
  <c r="F21" i="128"/>
  <c r="F109" i="132"/>
  <c r="F18" i="128"/>
  <c r="F25" i="128"/>
  <c r="F26" i="128"/>
  <c r="F27" i="128"/>
  <c r="F28" i="128"/>
  <c r="F30" i="128"/>
  <c r="F31" i="128"/>
  <c r="N5" i="139"/>
  <c r="N7" i="139"/>
  <c r="N8" i="139"/>
  <c r="G25" i="123"/>
  <c r="G25" i="132"/>
  <c r="N9" i="139"/>
  <c r="N10" i="139"/>
  <c r="N11" i="139"/>
  <c r="G28" i="123"/>
  <c r="G28" i="132"/>
  <c r="N12" i="139"/>
  <c r="G15" i="123"/>
  <c r="G19" i="123"/>
  <c r="G20" i="123"/>
  <c r="G15" i="132"/>
  <c r="G20" i="132"/>
  <c r="N4" i="139"/>
  <c r="E43" i="142"/>
  <c r="D43" i="142"/>
  <c r="C43" i="142"/>
  <c r="B43" i="142"/>
  <c r="B29" i="142"/>
  <c r="H31" i="92"/>
  <c r="F99" i="132"/>
  <c r="AM69" i="123"/>
  <c r="AM70" i="123"/>
  <c r="AM68" i="123"/>
  <c r="AM62" i="123"/>
  <c r="AM63" i="123"/>
  <c r="AM64" i="123"/>
  <c r="AM60" i="123"/>
  <c r="AM54" i="123"/>
  <c r="AM55" i="123"/>
  <c r="AM56" i="123"/>
  <c r="AM57" i="123"/>
  <c r="AM53" i="123"/>
  <c r="AM50" i="123"/>
  <c r="AM51" i="123"/>
  <c r="AM42" i="123"/>
  <c r="AM43" i="123"/>
  <c r="AM44" i="123"/>
  <c r="AM45" i="123"/>
  <c r="AM47" i="123"/>
  <c r="AM37" i="123"/>
  <c r="AM38" i="123"/>
  <c r="AM39" i="123"/>
  <c r="AM40" i="123"/>
  <c r="AM30" i="123"/>
  <c r="AM31" i="123"/>
  <c r="AM32" i="123"/>
  <c r="AM33" i="123"/>
  <c r="AM34" i="123"/>
  <c r="AM29" i="123"/>
  <c r="AM27" i="123"/>
  <c r="AM22" i="123"/>
  <c r="AM23" i="123"/>
  <c r="AM24" i="123"/>
  <c r="AM17" i="123"/>
  <c r="AM18" i="123"/>
  <c r="AM7" i="123"/>
  <c r="AM12" i="123"/>
  <c r="AM13" i="123"/>
  <c r="AM14" i="123"/>
  <c r="N35" i="123"/>
  <c r="N28" i="123"/>
  <c r="N36" i="123"/>
  <c r="O35" i="123"/>
  <c r="O28" i="123"/>
  <c r="O36" i="123"/>
  <c r="P36" i="123"/>
  <c r="Q35" i="123"/>
  <c r="Q28" i="123"/>
  <c r="Q36" i="123"/>
  <c r="R35" i="123"/>
  <c r="R28" i="123"/>
  <c r="R36" i="123"/>
  <c r="S28" i="123"/>
  <c r="S36" i="123"/>
  <c r="T35" i="123"/>
  <c r="T28" i="123"/>
  <c r="T36" i="123"/>
  <c r="U35" i="123"/>
  <c r="U28" i="123"/>
  <c r="U36" i="123"/>
  <c r="V35" i="123"/>
  <c r="V28" i="123"/>
  <c r="V36" i="123"/>
  <c r="W35" i="123"/>
  <c r="W28" i="123"/>
  <c r="W36" i="123"/>
  <c r="X28" i="123"/>
  <c r="X36" i="123"/>
  <c r="Y35" i="123"/>
  <c r="Y28" i="123"/>
  <c r="Y36" i="123"/>
  <c r="Z35" i="123"/>
  <c r="Z28" i="123"/>
  <c r="Z36" i="123"/>
  <c r="AA35" i="123"/>
  <c r="AA28" i="123"/>
  <c r="AA36" i="123"/>
  <c r="AB35" i="123"/>
  <c r="AB28" i="123"/>
  <c r="AB36" i="123"/>
  <c r="AC35" i="123"/>
  <c r="AC28" i="123"/>
  <c r="AC36" i="123"/>
  <c r="AD35" i="123"/>
  <c r="AD28" i="123"/>
  <c r="AD36" i="123"/>
  <c r="AE35" i="123"/>
  <c r="AE28" i="123"/>
  <c r="AE36" i="123"/>
  <c r="AF35" i="123"/>
  <c r="AF28" i="123"/>
  <c r="AF36" i="123"/>
  <c r="AG35" i="123"/>
  <c r="AG28" i="123"/>
  <c r="AG36" i="123"/>
  <c r="AH35" i="123"/>
  <c r="AH28" i="123"/>
  <c r="AH36" i="123"/>
  <c r="AI35" i="123"/>
  <c r="AI28" i="123"/>
  <c r="AI36" i="123"/>
  <c r="AJ28" i="123"/>
  <c r="AK35" i="123"/>
  <c r="AK28" i="123"/>
  <c r="AK36" i="123"/>
  <c r="AL35" i="123"/>
  <c r="AL28" i="123"/>
  <c r="AL36" i="123"/>
  <c r="AM74" i="123"/>
  <c r="AM49" i="123"/>
  <c r="AM41" i="123"/>
  <c r="AM26" i="123"/>
  <c r="B14" i="138"/>
  <c r="AJ40" i="123"/>
  <c r="N40" i="123"/>
  <c r="AI71" i="123"/>
  <c r="AJ71" i="123"/>
  <c r="AK71" i="123"/>
  <c r="AI66" i="123"/>
  <c r="AJ66" i="123"/>
  <c r="AK66" i="123"/>
  <c r="AI65" i="123"/>
  <c r="AJ65" i="123"/>
  <c r="AK65" i="123"/>
  <c r="AI52" i="123"/>
  <c r="AJ52" i="123"/>
  <c r="AK52" i="123"/>
  <c r="AL52" i="123"/>
  <c r="AI48" i="123"/>
  <c r="AK48" i="123"/>
  <c r="AL48" i="123"/>
  <c r="AI40" i="123"/>
  <c r="AK40" i="123"/>
  <c r="AL40" i="123"/>
  <c r="AI25" i="123"/>
  <c r="AI19" i="123"/>
  <c r="AI15" i="123"/>
  <c r="AI20" i="123"/>
  <c r="AK25" i="123"/>
  <c r="AK19" i="123"/>
  <c r="AK15" i="123"/>
  <c r="AK20" i="123"/>
  <c r="N71" i="123"/>
  <c r="O71" i="123"/>
  <c r="P71" i="123"/>
  <c r="N66" i="123"/>
  <c r="O66" i="123"/>
  <c r="Q66" i="123"/>
  <c r="N65" i="123"/>
  <c r="O65" i="123"/>
  <c r="P65" i="123"/>
  <c r="Q65" i="123"/>
  <c r="N52" i="123"/>
  <c r="O52" i="123"/>
  <c r="P52" i="123"/>
  <c r="Q52" i="123"/>
  <c r="N48" i="123"/>
  <c r="O48" i="123"/>
  <c r="Q48" i="123"/>
  <c r="O40" i="123"/>
  <c r="P40" i="123"/>
  <c r="Q40" i="123"/>
  <c r="N25" i="123"/>
  <c r="O25" i="123"/>
  <c r="N19" i="123"/>
  <c r="O19" i="123"/>
  <c r="P19" i="123"/>
  <c r="N15" i="123"/>
  <c r="N20" i="123"/>
  <c r="O15" i="123"/>
  <c r="O20" i="123"/>
  <c r="P15" i="123"/>
  <c r="W40" i="123"/>
  <c r="AD71" i="123"/>
  <c r="V40" i="123"/>
  <c r="P20" i="123"/>
  <c r="Q58" i="123"/>
  <c r="O58" i="123"/>
  <c r="O59" i="123"/>
  <c r="P58" i="123"/>
  <c r="N58" i="123"/>
  <c r="AK58" i="123"/>
  <c r="AI58" i="123"/>
  <c r="N59" i="123"/>
  <c r="Z71" i="123"/>
  <c r="AA71" i="123"/>
  <c r="AB71" i="123"/>
  <c r="AC71" i="123"/>
  <c r="AA66" i="123"/>
  <c r="AB66" i="123"/>
  <c r="AC66" i="123"/>
  <c r="Z65" i="123"/>
  <c r="AA65" i="123"/>
  <c r="AB65" i="123"/>
  <c r="AC65" i="123"/>
  <c r="Z52" i="123"/>
  <c r="AA52" i="123"/>
  <c r="AB52" i="123"/>
  <c r="AC52" i="123"/>
  <c r="Z48" i="123"/>
  <c r="AB48" i="123"/>
  <c r="AC48" i="123"/>
  <c r="Z40" i="123"/>
  <c r="AA40" i="123"/>
  <c r="AB40" i="123"/>
  <c r="AC40" i="123"/>
  <c r="Z25" i="123"/>
  <c r="AA25" i="123"/>
  <c r="AB25" i="123"/>
  <c r="AC25" i="123"/>
  <c r="AD25" i="123"/>
  <c r="Z19" i="123"/>
  <c r="AA19" i="123"/>
  <c r="AB19" i="123"/>
  <c r="AC19" i="123"/>
  <c r="Z15" i="123"/>
  <c r="Z20" i="123"/>
  <c r="AA15" i="123"/>
  <c r="AA20" i="123"/>
  <c r="AB15" i="123"/>
  <c r="AB20" i="123"/>
  <c r="AC15" i="123"/>
  <c r="AC20" i="123"/>
  <c r="AF71" i="123"/>
  <c r="AG71" i="123"/>
  <c r="AF66" i="123"/>
  <c r="AG66" i="123"/>
  <c r="AH66" i="123"/>
  <c r="AF65" i="123"/>
  <c r="AG65" i="123"/>
  <c r="AH65" i="123"/>
  <c r="AF52" i="123"/>
  <c r="AG52" i="123"/>
  <c r="AH52" i="123"/>
  <c r="AF48" i="123"/>
  <c r="AG48" i="123"/>
  <c r="AG40" i="123"/>
  <c r="AG25" i="123"/>
  <c r="AG19" i="123"/>
  <c r="AG15" i="123"/>
  <c r="AF40" i="123"/>
  <c r="AH40" i="123"/>
  <c r="AF25" i="123"/>
  <c r="AF19" i="123"/>
  <c r="AH19" i="123"/>
  <c r="AF15" i="123"/>
  <c r="AF20" i="123"/>
  <c r="AH15" i="123"/>
  <c r="AH20" i="123"/>
  <c r="AE71" i="123"/>
  <c r="AE66" i="123"/>
  <c r="AE65" i="123"/>
  <c r="AE52" i="123"/>
  <c r="AE48" i="123"/>
  <c r="AE40" i="123"/>
  <c r="AE19" i="123"/>
  <c r="AE15" i="123"/>
  <c r="U71" i="123"/>
  <c r="V71" i="123"/>
  <c r="U66" i="123"/>
  <c r="V66" i="123"/>
  <c r="U65" i="123"/>
  <c r="V65" i="123"/>
  <c r="U52" i="123"/>
  <c r="V52" i="123"/>
  <c r="U48" i="123"/>
  <c r="V48" i="123"/>
  <c r="U40" i="123"/>
  <c r="U25" i="123"/>
  <c r="V25" i="123"/>
  <c r="U19" i="123"/>
  <c r="V19" i="123"/>
  <c r="U15" i="123"/>
  <c r="U20" i="123"/>
  <c r="V15" i="123"/>
  <c r="V20" i="123"/>
  <c r="Q71" i="123"/>
  <c r="R71" i="123"/>
  <c r="R66" i="123"/>
  <c r="R65" i="123"/>
  <c r="R52" i="123"/>
  <c r="R48" i="123"/>
  <c r="R40" i="123"/>
  <c r="Q25" i="123"/>
  <c r="Q59" i="123"/>
  <c r="Q15" i="123"/>
  <c r="Q19" i="123"/>
  <c r="Q20" i="123"/>
  <c r="Q72" i="123"/>
  <c r="R25" i="123"/>
  <c r="R19" i="123"/>
  <c r="R15" i="123"/>
  <c r="R20" i="123"/>
  <c r="S71" i="123"/>
  <c r="S66" i="123"/>
  <c r="S65" i="123"/>
  <c r="S52" i="123"/>
  <c r="T52" i="123"/>
  <c r="S48" i="123"/>
  <c r="S40" i="123"/>
  <c r="S25" i="123"/>
  <c r="S19" i="123"/>
  <c r="S15" i="123"/>
  <c r="P76" i="123"/>
  <c r="O72" i="123"/>
  <c r="O76" i="123"/>
  <c r="N72" i="123"/>
  <c r="N76" i="123"/>
  <c r="M76" i="123"/>
  <c r="S58" i="123"/>
  <c r="R58" i="123"/>
  <c r="V58" i="123"/>
  <c r="AG58" i="123"/>
  <c r="AC58" i="123"/>
  <c r="AK59" i="123"/>
  <c r="V59" i="123"/>
  <c r="U58" i="123"/>
  <c r="AE58" i="123"/>
  <c r="AF58" i="123"/>
  <c r="AB58" i="123"/>
  <c r="AI59" i="123"/>
  <c r="AG59" i="123"/>
  <c r="AG20" i="123"/>
  <c r="AG72" i="123"/>
  <c r="AB59" i="123"/>
  <c r="AB72" i="123"/>
  <c r="AB76" i="123"/>
  <c r="Z59" i="123"/>
  <c r="Z72" i="123"/>
  <c r="Z76" i="123"/>
  <c r="AE59" i="123"/>
  <c r="AE20" i="123"/>
  <c r="AE72" i="123"/>
  <c r="AC59" i="123"/>
  <c r="AC72" i="123"/>
  <c r="AC76" i="123"/>
  <c r="AF59" i="123"/>
  <c r="AF72" i="123"/>
  <c r="AF76" i="123"/>
  <c r="S20" i="123"/>
  <c r="S59" i="123"/>
  <c r="R59" i="123"/>
  <c r="Q76" i="123"/>
  <c r="T71" i="123"/>
  <c r="T66" i="123"/>
  <c r="T65" i="123"/>
  <c r="T48" i="123"/>
  <c r="T58" i="123"/>
  <c r="T40" i="123"/>
  <c r="T25" i="123"/>
  <c r="T19" i="123"/>
  <c r="T15" i="123"/>
  <c r="AA72" i="123"/>
  <c r="AA76" i="123"/>
  <c r="U76" i="123"/>
  <c r="S72" i="123"/>
  <c r="S76" i="123"/>
  <c r="AK72" i="123"/>
  <c r="AK76" i="123"/>
  <c r="AI72" i="123"/>
  <c r="AI76" i="123"/>
  <c r="AG76" i="123"/>
  <c r="AE76" i="123"/>
  <c r="V72" i="123"/>
  <c r="V76" i="123"/>
  <c r="R72" i="123"/>
  <c r="R76" i="123"/>
  <c r="T20" i="123"/>
  <c r="D35" i="92"/>
  <c r="E37" i="141"/>
  <c r="F37" i="141"/>
  <c r="A7" i="141"/>
  <c r="A8" i="141"/>
  <c r="A9" i="141"/>
  <c r="A10" i="141"/>
  <c r="A11" i="141"/>
  <c r="A12" i="141"/>
  <c r="A14" i="141"/>
  <c r="A15" i="141"/>
  <c r="A16" i="141"/>
  <c r="A17" i="141"/>
  <c r="A18" i="141"/>
  <c r="A19" i="141"/>
  <c r="A20" i="141"/>
  <c r="A21" i="141"/>
  <c r="A22" i="141"/>
  <c r="A23" i="141"/>
  <c r="A24" i="141"/>
  <c r="A25" i="141"/>
  <c r="A26" i="141"/>
  <c r="A29" i="141"/>
  <c r="A30" i="141"/>
  <c r="A31" i="141"/>
  <c r="A33" i="141"/>
  <c r="A34" i="141"/>
  <c r="I3" i="91"/>
  <c r="I4" i="91"/>
  <c r="I5" i="91"/>
  <c r="I6" i="91"/>
  <c r="I7" i="91"/>
  <c r="I8" i="91"/>
  <c r="I110" i="123"/>
  <c r="I103" i="123"/>
  <c r="I99" i="123"/>
  <c r="I88" i="123"/>
  <c r="I84" i="123"/>
  <c r="E38" i="92"/>
  <c r="E37" i="92"/>
  <c r="E36" i="92"/>
  <c r="E35" i="92"/>
  <c r="E34" i="92"/>
  <c r="E33" i="92"/>
  <c r="E32" i="92"/>
  <c r="E31" i="92"/>
  <c r="E30" i="92"/>
  <c r="D38" i="92"/>
  <c r="D37" i="92"/>
  <c r="D36" i="92"/>
  <c r="D34" i="92"/>
  <c r="D33" i="92"/>
  <c r="D32" i="92"/>
  <c r="D31" i="92"/>
  <c r="D30" i="92"/>
  <c r="C38" i="92"/>
  <c r="C37" i="92"/>
  <c r="C36" i="92"/>
  <c r="C35" i="92"/>
  <c r="C34" i="92"/>
  <c r="C33" i="92"/>
  <c r="C32" i="92"/>
  <c r="C31" i="92"/>
  <c r="C30" i="92"/>
  <c r="D11" i="92"/>
  <c r="C11" i="92"/>
  <c r="S24" i="134"/>
  <c r="R24" i="134"/>
  <c r="Q24" i="134"/>
  <c r="P24" i="134"/>
  <c r="M24" i="134"/>
  <c r="L24" i="134"/>
  <c r="K24" i="134"/>
  <c r="J24" i="134"/>
  <c r="I24" i="134"/>
  <c r="H24" i="134"/>
  <c r="G24" i="134"/>
  <c r="G44" i="92"/>
  <c r="G43" i="92"/>
  <c r="F119" i="123"/>
  <c r="G41" i="92"/>
  <c r="G7" i="92"/>
  <c r="L7" i="92"/>
  <c r="L8" i="92"/>
  <c r="L11" i="92"/>
  <c r="G20" i="92"/>
  <c r="G19" i="92"/>
  <c r="G28" i="92"/>
  <c r="K52" i="92"/>
  <c r="H52" i="92"/>
  <c r="K51" i="92"/>
  <c r="J51" i="92"/>
  <c r="H51" i="92"/>
  <c r="K33" i="92"/>
  <c r="AM71" i="123"/>
  <c r="AL71" i="123"/>
  <c r="AH71" i="123"/>
  <c r="Y71" i="123"/>
  <c r="X71" i="123"/>
  <c r="W71" i="123"/>
  <c r="AL66" i="123"/>
  <c r="W66" i="123"/>
  <c r="Y66" i="123"/>
  <c r="AD66" i="123"/>
  <c r="AM66" i="123"/>
  <c r="AM65" i="123"/>
  <c r="AL65" i="123"/>
  <c r="AD65" i="123"/>
  <c r="Y65" i="123"/>
  <c r="X65" i="123"/>
  <c r="W65" i="123"/>
  <c r="AL58" i="123"/>
  <c r="G58" i="123"/>
  <c r="AM52" i="123"/>
  <c r="AD52" i="123"/>
  <c r="Y52" i="123"/>
  <c r="X52" i="123"/>
  <c r="W52" i="123"/>
  <c r="G52" i="123"/>
  <c r="AH48" i="123"/>
  <c r="AH58" i="123"/>
  <c r="AD48" i="123"/>
  <c r="Y48" i="123"/>
  <c r="W48" i="123"/>
  <c r="G48" i="123"/>
  <c r="AD40" i="123"/>
  <c r="Y40" i="123"/>
  <c r="X40" i="123"/>
  <c r="G40" i="123"/>
  <c r="AM28" i="123"/>
  <c r="AJ25" i="123"/>
  <c r="AJ19" i="123"/>
  <c r="AM21" i="123"/>
  <c r="AM16" i="123"/>
  <c r="AL25" i="123"/>
  <c r="AH25" i="123"/>
  <c r="Y25" i="123"/>
  <c r="X25" i="123"/>
  <c r="W25" i="123"/>
  <c r="AL19" i="123"/>
  <c r="AD19" i="123"/>
  <c r="Y19" i="123"/>
  <c r="X19" i="123"/>
  <c r="W19" i="123"/>
  <c r="AL15" i="123"/>
  <c r="AL20" i="123"/>
  <c r="AD15" i="123"/>
  <c r="AD20" i="123"/>
  <c r="Y15" i="123"/>
  <c r="Y20" i="123"/>
  <c r="X15" i="123"/>
  <c r="X20" i="123"/>
  <c r="W15" i="123"/>
  <c r="G122" i="123"/>
  <c r="G119" i="123"/>
  <c r="E119" i="123"/>
  <c r="D119" i="123"/>
  <c r="C119" i="123"/>
  <c r="G116" i="123"/>
  <c r="F116" i="123"/>
  <c r="E116" i="123"/>
  <c r="D116" i="123"/>
  <c r="C116" i="123"/>
  <c r="E113" i="123"/>
  <c r="D113" i="123"/>
  <c r="C113" i="123"/>
  <c r="F103" i="123"/>
  <c r="E103" i="123"/>
  <c r="D103" i="123"/>
  <c r="C103" i="123"/>
  <c r="E74" i="123"/>
  <c r="D74" i="123"/>
  <c r="C74" i="123"/>
  <c r="E4" i="100"/>
  <c r="F4" i="100"/>
  <c r="G4" i="100"/>
  <c r="L4" i="100"/>
  <c r="E5" i="100"/>
  <c r="F5" i="100"/>
  <c r="G5" i="100"/>
  <c r="L5" i="100"/>
  <c r="M5" i="100"/>
  <c r="E6" i="100"/>
  <c r="F6" i="100"/>
  <c r="G6" i="100"/>
  <c r="L6" i="100"/>
  <c r="M6" i="100"/>
  <c r="B7" i="100"/>
  <c r="E7" i="100"/>
  <c r="F7" i="100"/>
  <c r="G7" i="100"/>
  <c r="H7" i="100"/>
  <c r="E9" i="100"/>
  <c r="F9" i="100"/>
  <c r="G9" i="100"/>
  <c r="E10" i="100"/>
  <c r="F10" i="100"/>
  <c r="G10" i="100"/>
  <c r="E11" i="100"/>
  <c r="F11" i="100"/>
  <c r="G11" i="100"/>
  <c r="E12" i="100"/>
  <c r="F12" i="100"/>
  <c r="G12" i="100"/>
  <c r="B13" i="100"/>
  <c r="E13" i="100"/>
  <c r="F13" i="100"/>
  <c r="G13" i="100"/>
  <c r="E15" i="100"/>
  <c r="F15" i="100"/>
  <c r="G15" i="100"/>
  <c r="L15" i="100"/>
  <c r="M15" i="100"/>
  <c r="B16" i="100"/>
  <c r="C16" i="100"/>
  <c r="D16" i="100"/>
  <c r="E16" i="100"/>
  <c r="F16" i="100"/>
  <c r="G16" i="100"/>
  <c r="I16" i="100"/>
  <c r="J16" i="100"/>
  <c r="M16" i="100"/>
  <c r="E19" i="100"/>
  <c r="F19" i="100"/>
  <c r="G19" i="100"/>
  <c r="K19" i="100"/>
  <c r="L19" i="100"/>
  <c r="M19" i="100"/>
  <c r="E20" i="100"/>
  <c r="F20" i="100"/>
  <c r="G20" i="100"/>
  <c r="K20" i="100"/>
  <c r="L20" i="100"/>
  <c r="M20" i="100"/>
  <c r="E23" i="100"/>
  <c r="F23" i="100"/>
  <c r="G23" i="100"/>
  <c r="K23" i="100"/>
  <c r="L23" i="100"/>
  <c r="M23" i="100"/>
  <c r="B24" i="100"/>
  <c r="E24" i="100"/>
  <c r="F24" i="100"/>
  <c r="G24" i="100"/>
  <c r="H24" i="100"/>
  <c r="K24" i="100"/>
  <c r="E27" i="100"/>
  <c r="F27" i="100"/>
  <c r="G27" i="100"/>
  <c r="E28" i="100"/>
  <c r="F28" i="100"/>
  <c r="G28" i="100"/>
  <c r="M28" i="100"/>
  <c r="E29" i="100"/>
  <c r="F29" i="100"/>
  <c r="G29" i="100"/>
  <c r="M29" i="100"/>
  <c r="E30" i="100"/>
  <c r="F30" i="100"/>
  <c r="G30" i="100"/>
  <c r="M30" i="100"/>
  <c r="E31" i="100"/>
  <c r="F31" i="100"/>
  <c r="G31" i="100"/>
  <c r="M31" i="100"/>
  <c r="F32" i="100"/>
  <c r="G32" i="100"/>
  <c r="M32" i="100"/>
  <c r="F33" i="100"/>
  <c r="G33" i="100"/>
  <c r="B34" i="100"/>
  <c r="E34" i="100"/>
  <c r="F34" i="100"/>
  <c r="G34" i="100"/>
  <c r="E36" i="100"/>
  <c r="F36" i="100"/>
  <c r="G36" i="100"/>
  <c r="L36" i="100"/>
  <c r="M36" i="100"/>
  <c r="E38" i="100"/>
  <c r="F38" i="100"/>
  <c r="G38" i="100"/>
  <c r="L38" i="100"/>
  <c r="M38" i="100"/>
  <c r="E39" i="100"/>
  <c r="F39" i="100"/>
  <c r="G39" i="100"/>
  <c r="L39" i="100"/>
  <c r="M39" i="100"/>
  <c r="E40" i="100"/>
  <c r="F40" i="100"/>
  <c r="G40" i="100"/>
  <c r="L40" i="100"/>
  <c r="M40" i="100"/>
  <c r="E42" i="100"/>
  <c r="F42" i="100"/>
  <c r="G42" i="100"/>
  <c r="L42" i="100"/>
  <c r="M42" i="100"/>
  <c r="E43" i="100"/>
  <c r="F43" i="100"/>
  <c r="G43" i="100"/>
  <c r="L43" i="100"/>
  <c r="M43" i="100"/>
  <c r="E44" i="100"/>
  <c r="F44" i="100"/>
  <c r="G44" i="100"/>
  <c r="L44" i="100"/>
  <c r="M44" i="100"/>
  <c r="E45" i="100"/>
  <c r="F45" i="100"/>
  <c r="G45" i="100"/>
  <c r="L45" i="100"/>
  <c r="M45" i="100"/>
  <c r="G46" i="100"/>
  <c r="M46" i="100"/>
  <c r="B47" i="100"/>
  <c r="E47" i="100"/>
  <c r="F47" i="100"/>
  <c r="G47" i="100"/>
  <c r="E49" i="100"/>
  <c r="F49" i="100"/>
  <c r="G49" i="100"/>
  <c r="B50" i="100"/>
  <c r="C50" i="100"/>
  <c r="D50" i="100"/>
  <c r="E50" i="100"/>
  <c r="F50" i="100"/>
  <c r="G50" i="100"/>
  <c r="G51" i="100"/>
  <c r="G52" i="100"/>
  <c r="L52" i="100"/>
  <c r="M52" i="100"/>
  <c r="E53" i="100"/>
  <c r="F53" i="100"/>
  <c r="G53" i="100"/>
  <c r="M53" i="100"/>
  <c r="E54" i="100"/>
  <c r="F54" i="100"/>
  <c r="G54" i="100"/>
  <c r="B55" i="100"/>
  <c r="E55" i="100"/>
  <c r="F55" i="100"/>
  <c r="G55" i="100"/>
  <c r="E57" i="100"/>
  <c r="F57" i="100"/>
  <c r="G57" i="100"/>
  <c r="K57" i="100"/>
  <c r="L57" i="100"/>
  <c r="M57" i="100"/>
  <c r="E58" i="100"/>
  <c r="F58" i="100"/>
  <c r="G58" i="100"/>
  <c r="K58" i="100"/>
  <c r="L58" i="100"/>
  <c r="M58" i="100"/>
  <c r="B60" i="100"/>
  <c r="E60" i="100"/>
  <c r="F60" i="100"/>
  <c r="G60" i="100"/>
  <c r="H60" i="100"/>
  <c r="N3" i="138"/>
  <c r="C14" i="138"/>
  <c r="D14" i="138"/>
  <c r="E14" i="138"/>
  <c r="F14" i="138"/>
  <c r="G14" i="138"/>
  <c r="H14" i="138"/>
  <c r="I14" i="138"/>
  <c r="J14" i="138"/>
  <c r="K14" i="138"/>
  <c r="L14" i="138"/>
  <c r="M14" i="138"/>
  <c r="N25" i="138"/>
  <c r="B31" i="136"/>
  <c r="B37" i="136"/>
  <c r="C31" i="136"/>
  <c r="D31" i="136"/>
  <c r="E31" i="136"/>
  <c r="F31" i="136"/>
  <c r="C37" i="136"/>
  <c r="D37" i="136"/>
  <c r="E37" i="136"/>
  <c r="F37" i="136"/>
  <c r="G35" i="132"/>
  <c r="G36" i="132"/>
  <c r="G39" i="132"/>
  <c r="G47" i="132"/>
  <c r="G51" i="132"/>
  <c r="G57" i="132"/>
  <c r="G58" i="132"/>
  <c r="G59" i="132"/>
  <c r="G60" i="132"/>
  <c r="G61" i="132"/>
  <c r="G62" i="132"/>
  <c r="G63" i="132"/>
  <c r="F64" i="132"/>
  <c r="G65" i="132"/>
  <c r="G66" i="132"/>
  <c r="G67" i="132"/>
  <c r="G68" i="132"/>
  <c r="G69" i="132"/>
  <c r="F70" i="132"/>
  <c r="F83" i="132"/>
  <c r="G83" i="132"/>
  <c r="F86" i="132"/>
  <c r="G86" i="132"/>
  <c r="F87" i="132"/>
  <c r="G87" i="132"/>
  <c r="F91" i="132"/>
  <c r="G91" i="132"/>
  <c r="F92" i="132"/>
  <c r="G92" i="132"/>
  <c r="G99" i="132"/>
  <c r="G109" i="132"/>
  <c r="F112" i="132"/>
  <c r="G112" i="132"/>
  <c r="F115" i="132"/>
  <c r="G115" i="132"/>
  <c r="F118" i="132"/>
  <c r="G118" i="132"/>
  <c r="F119" i="132"/>
  <c r="F124" i="132"/>
  <c r="G119" i="132"/>
  <c r="G124" i="132"/>
  <c r="C15" i="123"/>
  <c r="D15" i="123"/>
  <c r="E15" i="123"/>
  <c r="C19" i="123"/>
  <c r="C20" i="123"/>
  <c r="D19" i="123"/>
  <c r="D20" i="123"/>
  <c r="D6" i="134"/>
  <c r="H6" i="134"/>
  <c r="U6" i="134"/>
  <c r="J4" i="128"/>
  <c r="E19" i="123"/>
  <c r="E20" i="123"/>
  <c r="E6" i="134"/>
  <c r="I6" i="134"/>
  <c r="V6" i="134"/>
  <c r="K4" i="128"/>
  <c r="N15" i="139"/>
  <c r="C25" i="123"/>
  <c r="D25" i="123"/>
  <c r="E25" i="123"/>
  <c r="C28" i="123"/>
  <c r="D28" i="123"/>
  <c r="E28" i="123"/>
  <c r="C35" i="123"/>
  <c r="C36" i="123"/>
  <c r="C40" i="123"/>
  <c r="C48" i="123"/>
  <c r="C52" i="123"/>
  <c r="C58" i="123"/>
  <c r="C59" i="123"/>
  <c r="D35" i="123"/>
  <c r="E35" i="123"/>
  <c r="E36" i="123"/>
  <c r="G35" i="123"/>
  <c r="G36" i="123"/>
  <c r="D40" i="123"/>
  <c r="E40" i="123"/>
  <c r="D48" i="123"/>
  <c r="E48" i="123"/>
  <c r="D52" i="123"/>
  <c r="E52" i="123"/>
  <c r="D58" i="123"/>
  <c r="E58" i="123"/>
  <c r="G15" i="95"/>
  <c r="G61" i="123"/>
  <c r="G18" i="95"/>
  <c r="G62" i="123"/>
  <c r="G47" i="95"/>
  <c r="G64" i="123"/>
  <c r="C68" i="123"/>
  <c r="C16" i="134"/>
  <c r="G16" i="134"/>
  <c r="T16" i="134"/>
  <c r="I14" i="128"/>
  <c r="D68" i="123"/>
  <c r="E68" i="123"/>
  <c r="E16" i="134"/>
  <c r="I16" i="134"/>
  <c r="V16" i="134"/>
  <c r="K14" i="128"/>
  <c r="G68" i="123"/>
  <c r="C69" i="123"/>
  <c r="C17" i="134"/>
  <c r="G17" i="134"/>
  <c r="T17" i="134"/>
  <c r="I15" i="128"/>
  <c r="J20" i="139"/>
  <c r="D69" i="123"/>
  <c r="D17" i="134"/>
  <c r="H17" i="134"/>
  <c r="U17" i="134"/>
  <c r="J15" i="128"/>
  <c r="K20" i="139"/>
  <c r="E69" i="123"/>
  <c r="E17" i="134"/>
  <c r="I17" i="134"/>
  <c r="V17" i="134"/>
  <c r="K15" i="128"/>
  <c r="L20" i="139"/>
  <c r="G69" i="123"/>
  <c r="N20" i="139"/>
  <c r="G69" i="97"/>
  <c r="G70" i="123"/>
  <c r="N21" i="139"/>
  <c r="C84" i="123"/>
  <c r="D84" i="123"/>
  <c r="E84" i="123"/>
  <c r="G84" i="123"/>
  <c r="G89" i="123"/>
  <c r="G90" i="123"/>
  <c r="C89" i="123"/>
  <c r="D89" i="123"/>
  <c r="E89" i="123"/>
  <c r="F89" i="123"/>
  <c r="C95" i="123"/>
  <c r="C96" i="123"/>
  <c r="D95" i="123"/>
  <c r="D96" i="123"/>
  <c r="E95" i="123"/>
  <c r="E96" i="123"/>
  <c r="F95" i="123"/>
  <c r="F96" i="123"/>
  <c r="G95" i="123"/>
  <c r="G96" i="123"/>
  <c r="G103" i="123"/>
  <c r="G113" i="123"/>
  <c r="J7" i="94"/>
  <c r="J8" i="94"/>
  <c r="C9" i="94"/>
  <c r="D9" i="94"/>
  <c r="E9" i="94"/>
  <c r="J9" i="94"/>
  <c r="J10" i="94"/>
  <c r="J11" i="94"/>
  <c r="C12" i="94"/>
  <c r="D12" i="94"/>
  <c r="E12" i="94"/>
  <c r="J12" i="94"/>
  <c r="J13" i="94"/>
  <c r="J14" i="94"/>
  <c r="C15" i="94"/>
  <c r="D15" i="94"/>
  <c r="E15" i="94"/>
  <c r="J15" i="94"/>
  <c r="J16" i="94"/>
  <c r="J17" i="94"/>
  <c r="J18" i="94"/>
  <c r="C19" i="94"/>
  <c r="D19" i="94"/>
  <c r="E19" i="94"/>
  <c r="J19" i="94"/>
  <c r="J20" i="94"/>
  <c r="J21" i="94"/>
  <c r="J22" i="94"/>
  <c r="J23" i="94"/>
  <c r="C24" i="94"/>
  <c r="D24" i="94"/>
  <c r="E24" i="94"/>
  <c r="J24" i="94"/>
  <c r="J25" i="94"/>
  <c r="J26" i="94"/>
  <c r="C26" i="94"/>
  <c r="D26" i="94"/>
  <c r="E26" i="94"/>
  <c r="J27" i="94"/>
  <c r="J28" i="94"/>
  <c r="J29" i="94"/>
  <c r="J30" i="94"/>
  <c r="J31" i="94"/>
  <c r="J32" i="94"/>
  <c r="J33" i="94"/>
  <c r="J34" i="94"/>
  <c r="J35" i="94"/>
  <c r="J36" i="94"/>
  <c r="J37" i="94"/>
  <c r="C36" i="94"/>
  <c r="D36" i="94"/>
  <c r="E36" i="94"/>
  <c r="C37" i="94"/>
  <c r="D37" i="94"/>
  <c r="E37" i="94"/>
  <c r="C38" i="94"/>
  <c r="D38" i="94"/>
  <c r="E38" i="94"/>
  <c r="K38" i="94"/>
  <c r="H39" i="94"/>
  <c r="C15" i="95"/>
  <c r="C61" i="123"/>
  <c r="D15" i="95"/>
  <c r="D61" i="123"/>
  <c r="D10" i="134"/>
  <c r="H10" i="134"/>
  <c r="U10" i="134"/>
  <c r="J8" i="128"/>
  <c r="E15" i="95"/>
  <c r="E61" i="123"/>
  <c r="E10" i="134"/>
  <c r="I10" i="134"/>
  <c r="V10" i="134"/>
  <c r="K8" i="128"/>
  <c r="F15" i="95"/>
  <c r="C18" i="95"/>
  <c r="C62" i="123"/>
  <c r="C11" i="134"/>
  <c r="G11" i="134"/>
  <c r="T11" i="134"/>
  <c r="I9" i="128"/>
  <c r="J9" i="139"/>
  <c r="D18" i="95"/>
  <c r="D62" i="123"/>
  <c r="D11" i="134"/>
  <c r="H11" i="134"/>
  <c r="U11" i="134"/>
  <c r="J9" i="128"/>
  <c r="K9" i="139"/>
  <c r="E18" i="95"/>
  <c r="E62" i="123"/>
  <c r="E11" i="134"/>
  <c r="I11" i="134"/>
  <c r="V11" i="134"/>
  <c r="K9" i="128"/>
  <c r="L9" i="139"/>
  <c r="F18" i="95"/>
  <c r="C43" i="95"/>
  <c r="C63" i="123"/>
  <c r="C12" i="134"/>
  <c r="G12" i="134"/>
  <c r="T12" i="134"/>
  <c r="I10" i="128"/>
  <c r="J10" i="139"/>
  <c r="D43" i="95"/>
  <c r="D63" i="123"/>
  <c r="E43" i="95"/>
  <c r="E63" i="123"/>
  <c r="E12" i="134"/>
  <c r="I12" i="134"/>
  <c r="V12" i="134"/>
  <c r="K10" i="128"/>
  <c r="L10" i="139"/>
  <c r="F43" i="95"/>
  <c r="G43" i="95"/>
  <c r="G63" i="123"/>
  <c r="C47" i="95"/>
  <c r="C64" i="123"/>
  <c r="C20" i="134"/>
  <c r="G20" i="134"/>
  <c r="T20" i="134"/>
  <c r="I18" i="128"/>
  <c r="J12" i="139"/>
  <c r="J14" i="139"/>
  <c r="D47" i="95"/>
  <c r="D64" i="123"/>
  <c r="D20" i="134"/>
  <c r="H20" i="134"/>
  <c r="U20" i="134"/>
  <c r="J18" i="128"/>
  <c r="K12" i="139"/>
  <c r="K14" i="139"/>
  <c r="E47" i="95"/>
  <c r="E64" i="123"/>
  <c r="E20" i="134"/>
  <c r="I20" i="134"/>
  <c r="V20" i="134"/>
  <c r="K18" i="128"/>
  <c r="L12" i="139"/>
  <c r="L14" i="139"/>
  <c r="F47" i="95"/>
  <c r="C49" i="95"/>
  <c r="F49" i="95"/>
  <c r="C7" i="97"/>
  <c r="D7" i="97"/>
  <c r="E7" i="97"/>
  <c r="G7" i="97"/>
  <c r="C22" i="97"/>
  <c r="D22" i="97"/>
  <c r="E22" i="97"/>
  <c r="G22" i="97"/>
  <c r="C27" i="97"/>
  <c r="D27" i="97"/>
  <c r="E27" i="97"/>
  <c r="G27" i="97"/>
  <c r="C40" i="97"/>
  <c r="D40" i="97"/>
  <c r="E40" i="97"/>
  <c r="G40" i="97"/>
  <c r="C43" i="97"/>
  <c r="D43" i="97"/>
  <c r="D45" i="97"/>
  <c r="E43" i="97"/>
  <c r="G43" i="97"/>
  <c r="C45" i="97"/>
  <c r="C66" i="123"/>
  <c r="C14" i="134"/>
  <c r="E45" i="97"/>
  <c r="E66" i="123"/>
  <c r="E14" i="134"/>
  <c r="G45" i="97"/>
  <c r="G66" i="123"/>
  <c r="N17" i="139"/>
  <c r="C57" i="97"/>
  <c r="D57" i="97"/>
  <c r="E57" i="97"/>
  <c r="G57" i="97"/>
  <c r="C63" i="97"/>
  <c r="C67" i="123"/>
  <c r="C15" i="134"/>
  <c r="G15" i="134"/>
  <c r="T15" i="134"/>
  <c r="I13" i="128"/>
  <c r="J18" i="139"/>
  <c r="D63" i="97"/>
  <c r="D67" i="123"/>
  <c r="D15" i="134"/>
  <c r="H15" i="134"/>
  <c r="U15" i="134"/>
  <c r="J13" i="128"/>
  <c r="K18" i="139"/>
  <c r="E63" i="97"/>
  <c r="E67" i="123"/>
  <c r="E15" i="134"/>
  <c r="I15" i="134"/>
  <c r="V15" i="134"/>
  <c r="K13" i="128"/>
  <c r="L18" i="139"/>
  <c r="G63" i="97"/>
  <c r="G67" i="123"/>
  <c r="N18" i="139"/>
  <c r="C69" i="97"/>
  <c r="C70" i="123"/>
  <c r="D69" i="97"/>
  <c r="D70" i="123"/>
  <c r="E69" i="97"/>
  <c r="E70" i="123"/>
  <c r="C70" i="97"/>
  <c r="D70" i="97"/>
  <c r="E70" i="97"/>
  <c r="F70" i="97"/>
  <c r="G70" i="97"/>
  <c r="C71" i="97"/>
  <c r="E71" i="97"/>
  <c r="G71" i="97"/>
  <c r="E9" i="91"/>
  <c r="I10" i="91"/>
  <c r="I11" i="91"/>
  <c r="I12" i="91"/>
  <c r="E13" i="91"/>
  <c r="F13" i="91"/>
  <c r="I14" i="91"/>
  <c r="I15" i="91"/>
  <c r="I16" i="91"/>
  <c r="I17" i="91"/>
  <c r="I19" i="91"/>
  <c r="I20" i="91"/>
  <c r="I21" i="91"/>
  <c r="E23" i="91"/>
  <c r="F23" i="91"/>
  <c r="I24" i="91"/>
  <c r="I25" i="91"/>
  <c r="E26" i="91"/>
  <c r="I26" i="91"/>
  <c r="I27" i="91"/>
  <c r="I28" i="91"/>
  <c r="E30" i="91"/>
  <c r="I30" i="91"/>
  <c r="I31" i="91"/>
  <c r="I32" i="91"/>
  <c r="E33" i="91"/>
  <c r="I33" i="91"/>
  <c r="I34" i="91"/>
  <c r="G6" i="134"/>
  <c r="J6" i="134"/>
  <c r="M6" i="134"/>
  <c r="P6" i="134"/>
  <c r="Q6" i="134"/>
  <c r="R6" i="134"/>
  <c r="C7" i="134"/>
  <c r="D7" i="134"/>
  <c r="E7" i="134"/>
  <c r="P7" i="134"/>
  <c r="Q7" i="134"/>
  <c r="R7" i="134"/>
  <c r="S7" i="134"/>
  <c r="T7" i="134"/>
  <c r="I5" i="128"/>
  <c r="J5" i="139"/>
  <c r="U7" i="134"/>
  <c r="J5" i="128"/>
  <c r="K5" i="139"/>
  <c r="G8" i="134"/>
  <c r="I8" i="134"/>
  <c r="J8" i="134"/>
  <c r="K8" i="134"/>
  <c r="L8" i="134"/>
  <c r="M8" i="134"/>
  <c r="P8" i="134"/>
  <c r="Q8" i="134"/>
  <c r="R8" i="134"/>
  <c r="S8" i="134"/>
  <c r="K9" i="134"/>
  <c r="L9" i="134"/>
  <c r="M9" i="134"/>
  <c r="P9" i="134"/>
  <c r="Q9" i="134"/>
  <c r="R9" i="134"/>
  <c r="S9" i="134"/>
  <c r="G10" i="134"/>
  <c r="J10" i="134"/>
  <c r="K10" i="134"/>
  <c r="L10" i="134"/>
  <c r="M10" i="134"/>
  <c r="P10" i="134"/>
  <c r="Q10" i="134"/>
  <c r="R10" i="134"/>
  <c r="S10" i="134"/>
  <c r="J11" i="134"/>
  <c r="K11" i="134"/>
  <c r="L11" i="134"/>
  <c r="M11" i="134"/>
  <c r="P11" i="134"/>
  <c r="Q11" i="134"/>
  <c r="R11" i="134"/>
  <c r="S11" i="134"/>
  <c r="H12" i="134"/>
  <c r="J12" i="134"/>
  <c r="K12" i="134"/>
  <c r="L12" i="134"/>
  <c r="M12" i="134"/>
  <c r="P12" i="134"/>
  <c r="Q12" i="134"/>
  <c r="R12" i="134"/>
  <c r="S12" i="134"/>
  <c r="G14" i="134"/>
  <c r="H14" i="134"/>
  <c r="I14" i="134"/>
  <c r="J14" i="134"/>
  <c r="K14" i="134"/>
  <c r="L14" i="134"/>
  <c r="M14" i="134"/>
  <c r="P14" i="134"/>
  <c r="Q14" i="134"/>
  <c r="R14" i="134"/>
  <c r="S14" i="134"/>
  <c r="J15" i="134"/>
  <c r="K15" i="134"/>
  <c r="L15" i="134"/>
  <c r="M15" i="134"/>
  <c r="P15" i="134"/>
  <c r="Q15" i="134"/>
  <c r="R15" i="134"/>
  <c r="S15" i="134"/>
  <c r="D16" i="134"/>
  <c r="H16" i="134"/>
  <c r="U16" i="134"/>
  <c r="J14" i="128"/>
  <c r="J16" i="134"/>
  <c r="K16" i="134"/>
  <c r="L16" i="134"/>
  <c r="M16" i="134"/>
  <c r="P16" i="134"/>
  <c r="Q16" i="134"/>
  <c r="R16" i="134"/>
  <c r="S16" i="134"/>
  <c r="J17" i="134"/>
  <c r="K17" i="134"/>
  <c r="L17" i="134"/>
  <c r="M17" i="134"/>
  <c r="P17" i="134"/>
  <c r="Q17" i="134"/>
  <c r="R17" i="134"/>
  <c r="S17" i="134"/>
  <c r="G18" i="134"/>
  <c r="G19" i="134"/>
  <c r="H18" i="134"/>
  <c r="I18" i="134"/>
  <c r="J18" i="134"/>
  <c r="K18" i="134"/>
  <c r="L18" i="134"/>
  <c r="M18" i="134"/>
  <c r="P18" i="134"/>
  <c r="Q18" i="134"/>
  <c r="R18" i="134"/>
  <c r="S18" i="134"/>
  <c r="J20" i="134"/>
  <c r="K20" i="134"/>
  <c r="L20" i="134"/>
  <c r="M20" i="134"/>
  <c r="P20" i="134"/>
  <c r="Q20" i="134"/>
  <c r="R20" i="134"/>
  <c r="S20" i="134"/>
  <c r="C22" i="134"/>
  <c r="D22" i="134"/>
  <c r="E22" i="134"/>
  <c r="G22" i="134"/>
  <c r="H22" i="134"/>
  <c r="I22" i="134"/>
  <c r="J22" i="134"/>
  <c r="K22" i="134"/>
  <c r="L22" i="134"/>
  <c r="M22" i="134"/>
  <c r="P22" i="134"/>
  <c r="Q22" i="134"/>
  <c r="R22" i="134"/>
  <c r="S22" i="134"/>
  <c r="T22" i="134"/>
  <c r="I26" i="128"/>
  <c r="U22" i="134"/>
  <c r="C24" i="134"/>
  <c r="T24" i="134"/>
  <c r="D24" i="134"/>
  <c r="U24" i="134"/>
  <c r="E24" i="134"/>
  <c r="V24" i="134"/>
  <c r="C25" i="134"/>
  <c r="D25" i="134"/>
  <c r="H25" i="134"/>
  <c r="U25" i="134"/>
  <c r="J30" i="128"/>
  <c r="E25" i="134"/>
  <c r="G25" i="134"/>
  <c r="I25" i="134"/>
  <c r="J25" i="134"/>
  <c r="K25" i="134"/>
  <c r="L25" i="134"/>
  <c r="M25" i="134"/>
  <c r="P25" i="134"/>
  <c r="Q25" i="134"/>
  <c r="R25" i="134"/>
  <c r="S25" i="134"/>
  <c r="C29" i="134"/>
  <c r="D29" i="134"/>
  <c r="E29" i="134"/>
  <c r="G29" i="134"/>
  <c r="H29" i="134"/>
  <c r="I29" i="134"/>
  <c r="J29" i="134"/>
  <c r="K29" i="134"/>
  <c r="L29" i="134"/>
  <c r="M29" i="134"/>
  <c r="O29" i="134"/>
  <c r="P29" i="134"/>
  <c r="Q29" i="134"/>
  <c r="R29" i="134"/>
  <c r="S29" i="134"/>
  <c r="T29" i="134"/>
  <c r="U29" i="134"/>
  <c r="V29" i="134"/>
  <c r="C3" i="92"/>
  <c r="D3" i="92"/>
  <c r="E3" i="92"/>
  <c r="C4" i="92"/>
  <c r="D4" i="92"/>
  <c r="E4" i="92"/>
  <c r="C5" i="92"/>
  <c r="D5" i="92"/>
  <c r="E5" i="92"/>
  <c r="C6" i="92"/>
  <c r="D6" i="92"/>
  <c r="E6" i="92"/>
  <c r="C7" i="92"/>
  <c r="D7" i="92"/>
  <c r="E7" i="92"/>
  <c r="C8" i="92"/>
  <c r="D8" i="92"/>
  <c r="E8" i="92"/>
  <c r="H9" i="92"/>
  <c r="J9" i="92"/>
  <c r="K9" i="92"/>
  <c r="C10" i="92"/>
  <c r="D10" i="92"/>
  <c r="D12" i="92"/>
  <c r="D13" i="92"/>
  <c r="D14" i="92"/>
  <c r="E10" i="92"/>
  <c r="L10" i="92"/>
  <c r="C12" i="92"/>
  <c r="E12" i="92"/>
  <c r="L12" i="92"/>
  <c r="C13" i="92"/>
  <c r="E13" i="92"/>
  <c r="F4" i="128"/>
  <c r="L13" i="92"/>
  <c r="H14" i="92"/>
  <c r="H15" i="92"/>
  <c r="J14" i="92"/>
  <c r="J15" i="92"/>
  <c r="K14" i="92"/>
  <c r="K15" i="92"/>
  <c r="C17" i="92"/>
  <c r="C7" i="128"/>
  <c r="C17" i="139"/>
  <c r="D17" i="92"/>
  <c r="D7" i="128"/>
  <c r="D17" i="139"/>
  <c r="E17" i="92"/>
  <c r="C18" i="92"/>
  <c r="D18" i="92"/>
  <c r="E18" i="92"/>
  <c r="C19" i="92"/>
  <c r="D19" i="92"/>
  <c r="E19" i="92"/>
  <c r="L19" i="92"/>
  <c r="C20" i="92"/>
  <c r="D20" i="92"/>
  <c r="E20" i="92"/>
  <c r="L20" i="92"/>
  <c r="H21" i="92"/>
  <c r="H22" i="92"/>
  <c r="J21" i="92"/>
  <c r="J22" i="92"/>
  <c r="K21" i="92"/>
  <c r="K22" i="92"/>
  <c r="C23" i="92"/>
  <c r="D23" i="92"/>
  <c r="D10" i="128"/>
  <c r="E23" i="92"/>
  <c r="C24" i="92"/>
  <c r="D24" i="92"/>
  <c r="D11" i="128"/>
  <c r="E24" i="92"/>
  <c r="E11" i="128"/>
  <c r="C25" i="92"/>
  <c r="C12" i="128"/>
  <c r="D25" i="92"/>
  <c r="E25" i="92"/>
  <c r="E12" i="128"/>
  <c r="C26" i="92"/>
  <c r="C13" i="128"/>
  <c r="D26" i="92"/>
  <c r="E26" i="92"/>
  <c r="E13" i="128"/>
  <c r="C27" i="92"/>
  <c r="D27" i="92"/>
  <c r="D14" i="128"/>
  <c r="E27" i="92"/>
  <c r="C28" i="92"/>
  <c r="D28" i="92"/>
  <c r="D15" i="128"/>
  <c r="E28" i="92"/>
  <c r="E15" i="128"/>
  <c r="L28" i="92"/>
  <c r="H29" i="92"/>
  <c r="J29" i="92"/>
  <c r="K29" i="92"/>
  <c r="G30" i="92"/>
  <c r="H37" i="92"/>
  <c r="K39" i="92"/>
  <c r="C40" i="92"/>
  <c r="D40" i="92"/>
  <c r="E40" i="92"/>
  <c r="C41" i="92"/>
  <c r="D41" i="92"/>
  <c r="E41" i="92"/>
  <c r="H42" i="92"/>
  <c r="J42" i="92"/>
  <c r="K42" i="92"/>
  <c r="C43" i="92"/>
  <c r="D43" i="92"/>
  <c r="D19" i="128"/>
  <c r="E43" i="92"/>
  <c r="C44" i="92"/>
  <c r="C20" i="128"/>
  <c r="C10" i="139"/>
  <c r="D44" i="92"/>
  <c r="E44" i="92"/>
  <c r="E20" i="128"/>
  <c r="H45" i="92"/>
  <c r="J45" i="92"/>
  <c r="K45" i="92"/>
  <c r="C46" i="92"/>
  <c r="D46" i="92"/>
  <c r="D22" i="128"/>
  <c r="E46" i="92"/>
  <c r="C47" i="92"/>
  <c r="C23" i="128"/>
  <c r="D47" i="92"/>
  <c r="E47" i="92"/>
  <c r="E23" i="128"/>
  <c r="G47" i="92"/>
  <c r="H48" i="92"/>
  <c r="J48" i="92"/>
  <c r="K48" i="92"/>
  <c r="C50" i="92"/>
  <c r="C26" i="128"/>
  <c r="C24" i="139"/>
  <c r="D50" i="92"/>
  <c r="D26" i="128"/>
  <c r="D24" i="139"/>
  <c r="E50" i="92"/>
  <c r="F24" i="139"/>
  <c r="G50" i="92"/>
  <c r="C51" i="92"/>
  <c r="C27" i="128"/>
  <c r="C25" i="139"/>
  <c r="D51" i="92"/>
  <c r="D27" i="128"/>
  <c r="D25" i="139"/>
  <c r="E51" i="92"/>
  <c r="E27" i="128"/>
  <c r="E25" i="139"/>
  <c r="F25" i="139"/>
  <c r="C52" i="92"/>
  <c r="C29" i="128"/>
  <c r="D52" i="92"/>
  <c r="D29" i="128"/>
  <c r="E52" i="92"/>
  <c r="C53" i="92"/>
  <c r="C30" i="128"/>
  <c r="D53" i="92"/>
  <c r="D30" i="128"/>
  <c r="E53" i="92"/>
  <c r="E30" i="128"/>
  <c r="G53" i="92"/>
  <c r="L55" i="92"/>
  <c r="C14" i="139"/>
  <c r="D14" i="139"/>
  <c r="E14" i="139"/>
  <c r="G14" i="139"/>
  <c r="N14" i="139"/>
  <c r="G15" i="139"/>
  <c r="N19" i="139"/>
  <c r="G23" i="139"/>
  <c r="G26" i="139"/>
  <c r="J26" i="139"/>
  <c r="K26" i="139"/>
  <c r="L26" i="139"/>
  <c r="N26" i="139"/>
  <c r="G27" i="139"/>
  <c r="G28" i="139"/>
  <c r="G29" i="139"/>
  <c r="E7" i="128"/>
  <c r="E17" i="139"/>
  <c r="C10" i="128"/>
  <c r="E10" i="128"/>
  <c r="C11" i="128"/>
  <c r="D12" i="128"/>
  <c r="D13" i="128"/>
  <c r="C14" i="128"/>
  <c r="E14" i="128"/>
  <c r="C15" i="128"/>
  <c r="C19" i="128"/>
  <c r="C9" i="139"/>
  <c r="E19" i="128"/>
  <c r="E9" i="139"/>
  <c r="D20" i="128"/>
  <c r="D10" i="139"/>
  <c r="C22" i="128"/>
  <c r="C21" i="139"/>
  <c r="E22" i="128"/>
  <c r="E21" i="139"/>
  <c r="D23" i="128"/>
  <c r="D22" i="139"/>
  <c r="F22" i="139"/>
  <c r="E26" i="128"/>
  <c r="E24" i="139"/>
  <c r="J26" i="128"/>
  <c r="I27" i="128"/>
  <c r="J27" i="128"/>
  <c r="K27" i="128"/>
  <c r="E29" i="128"/>
  <c r="I29" i="128"/>
  <c r="J29" i="128"/>
  <c r="K29" i="128"/>
  <c r="D66" i="123"/>
  <c r="D14" i="134"/>
  <c r="D71" i="97"/>
  <c r="H39" i="92"/>
  <c r="D29" i="92"/>
  <c r="G14" i="92"/>
  <c r="D36" i="123"/>
  <c r="D59" i="123"/>
  <c r="G21" i="92"/>
  <c r="G22" i="92"/>
  <c r="Q13" i="134"/>
  <c r="R19" i="134"/>
  <c r="M19" i="134"/>
  <c r="I19" i="134"/>
  <c r="T25" i="134"/>
  <c r="I30" i="128"/>
  <c r="R13" i="134"/>
  <c r="R21" i="134"/>
  <c r="R26" i="134"/>
  <c r="P13" i="134"/>
  <c r="M13" i="134"/>
  <c r="M21" i="134"/>
  <c r="M26" i="134"/>
  <c r="S19" i="134"/>
  <c r="Q19" i="134"/>
  <c r="L19" i="134"/>
  <c r="J19" i="134"/>
  <c r="H19" i="134"/>
  <c r="AM19" i="123"/>
  <c r="D39" i="92"/>
  <c r="D17" i="128"/>
  <c r="D8" i="139"/>
  <c r="AM25" i="123"/>
  <c r="E48" i="92"/>
  <c r="D42" i="92"/>
  <c r="D18" i="128"/>
  <c r="D20" i="139"/>
  <c r="K49" i="92"/>
  <c r="D45" i="92"/>
  <c r="G71" i="123"/>
  <c r="D9" i="92"/>
  <c r="D4" i="128"/>
  <c r="C39" i="92"/>
  <c r="C17" i="128"/>
  <c r="E39" i="92"/>
  <c r="E17" i="128"/>
  <c r="C48" i="92"/>
  <c r="E42" i="92"/>
  <c r="E18" i="128"/>
  <c r="E20" i="139"/>
  <c r="E45" i="92"/>
  <c r="E21" i="92"/>
  <c r="E8" i="128"/>
  <c r="E29" i="92"/>
  <c r="G29" i="92"/>
  <c r="C21" i="92"/>
  <c r="C8" i="128"/>
  <c r="E14" i="92"/>
  <c r="E5" i="128"/>
  <c r="E5" i="139"/>
  <c r="C9" i="92"/>
  <c r="C4" i="128"/>
  <c r="K54" i="92"/>
  <c r="C45" i="92"/>
  <c r="V25" i="134"/>
  <c r="K30" i="128"/>
  <c r="D49" i="95"/>
  <c r="S6" i="134"/>
  <c r="S13" i="134"/>
  <c r="S21" i="134"/>
  <c r="S26" i="134"/>
  <c r="Q21" i="134"/>
  <c r="Q26" i="134"/>
  <c r="V22" i="134"/>
  <c r="K26" i="128"/>
  <c r="P19" i="134"/>
  <c r="P21" i="134"/>
  <c r="P26" i="134"/>
  <c r="K19" i="134"/>
  <c r="V7" i="134"/>
  <c r="D90" i="123"/>
  <c r="D123" i="123"/>
  <c r="D128" i="123"/>
  <c r="E90" i="123"/>
  <c r="E123" i="123"/>
  <c r="E128" i="123"/>
  <c r="C90" i="123"/>
  <c r="C123" i="123"/>
  <c r="C128" i="123"/>
  <c r="G9" i="134"/>
  <c r="G13" i="134"/>
  <c r="G21" i="134"/>
  <c r="G26" i="134"/>
  <c r="C60" i="123"/>
  <c r="C9" i="134"/>
  <c r="I9" i="134"/>
  <c r="I13" i="134"/>
  <c r="I21" i="134"/>
  <c r="I26" i="134"/>
  <c r="E60" i="123"/>
  <c r="E9" i="134"/>
  <c r="L6" i="92"/>
  <c r="E35" i="91"/>
  <c r="D18" i="134"/>
  <c r="U18" i="134"/>
  <c r="J16" i="128"/>
  <c r="K21" i="139"/>
  <c r="D71" i="123"/>
  <c r="E18" i="134"/>
  <c r="V18" i="134"/>
  <c r="K16" i="128"/>
  <c r="L21" i="139"/>
  <c r="E71" i="123"/>
  <c r="C18" i="134"/>
  <c r="T18" i="134"/>
  <c r="I16" i="128"/>
  <c r="J21" i="139"/>
  <c r="C71" i="123"/>
  <c r="C10" i="134"/>
  <c r="T10" i="134"/>
  <c r="I8" i="128"/>
  <c r="J9" i="134"/>
  <c r="J13" i="134"/>
  <c r="J21" i="134"/>
  <c r="J26" i="134"/>
  <c r="AJ20" i="123"/>
  <c r="E59" i="123"/>
  <c r="E72" i="123"/>
  <c r="E76" i="123"/>
  <c r="D8" i="134"/>
  <c r="U8" i="134"/>
  <c r="J6" i="128"/>
  <c r="K6" i="139"/>
  <c r="E8" i="134"/>
  <c r="V8" i="134"/>
  <c r="K6" i="128"/>
  <c r="L6" i="139"/>
  <c r="C6" i="134"/>
  <c r="K5" i="128"/>
  <c r="L5" i="139"/>
  <c r="L6" i="134"/>
  <c r="K6" i="134"/>
  <c r="D60" i="123"/>
  <c r="D9" i="134"/>
  <c r="U9" i="134"/>
  <c r="J7" i="128"/>
  <c r="K7" i="139"/>
  <c r="H9" i="134"/>
  <c r="H13" i="134"/>
  <c r="H21" i="134"/>
  <c r="H26" i="134"/>
  <c r="L13" i="134"/>
  <c r="L21" i="134"/>
  <c r="L26" i="134"/>
  <c r="T6" i="134"/>
  <c r="T13" i="134"/>
  <c r="T21" i="134"/>
  <c r="T26" i="134"/>
  <c r="K13" i="134"/>
  <c r="K21" i="134"/>
  <c r="K26" i="134"/>
  <c r="D72" i="123"/>
  <c r="D76" i="123"/>
  <c r="G64" i="132"/>
  <c r="G70" i="132"/>
  <c r="G71" i="132"/>
  <c r="G75" i="132"/>
  <c r="M18" i="139"/>
  <c r="M21" i="139"/>
  <c r="M6" i="139"/>
  <c r="M20" i="139"/>
  <c r="M10" i="139"/>
  <c r="M7" i="139"/>
  <c r="D21" i="92"/>
  <c r="AM67" i="123"/>
  <c r="M5" i="139"/>
  <c r="M12" i="139"/>
  <c r="M14" i="139"/>
  <c r="T72" i="123"/>
  <c r="T76" i="123"/>
  <c r="C8" i="134"/>
  <c r="T8" i="134"/>
  <c r="I6" i="128"/>
  <c r="J6" i="139"/>
  <c r="C72" i="123"/>
  <c r="C76" i="123"/>
  <c r="G123" i="123"/>
  <c r="G128" i="123"/>
  <c r="AH59" i="123"/>
  <c r="AL59" i="123"/>
  <c r="W58" i="123"/>
  <c r="Y58" i="123"/>
  <c r="AM58" i="123"/>
  <c r="Y59" i="123"/>
  <c r="X58" i="123"/>
  <c r="AD58" i="123"/>
  <c r="D12" i="134"/>
  <c r="U12" i="134"/>
  <c r="J10" i="128"/>
  <c r="K10" i="139"/>
  <c r="D65" i="123"/>
  <c r="G49" i="95"/>
  <c r="E49" i="95"/>
  <c r="F71" i="97"/>
  <c r="M27" i="100"/>
  <c r="M4" i="100"/>
  <c r="M7" i="100"/>
  <c r="M24" i="100"/>
  <c r="L24" i="100"/>
  <c r="W20" i="123"/>
  <c r="C22" i="92"/>
  <c r="E22" i="92"/>
  <c r="G59" i="123"/>
  <c r="W59" i="123"/>
  <c r="F20" i="139"/>
  <c r="C42" i="92"/>
  <c r="C18" i="128"/>
  <c r="C20" i="139"/>
  <c r="C16" i="128"/>
  <c r="C7" i="139"/>
  <c r="D15" i="92"/>
  <c r="C14" i="92"/>
  <c r="C15" i="92"/>
  <c r="E9" i="92"/>
  <c r="E4" i="128"/>
  <c r="C65" i="123"/>
  <c r="D13" i="134"/>
  <c r="D21" i="134"/>
  <c r="D26" i="134"/>
  <c r="AD59" i="123"/>
  <c r="F21" i="139"/>
  <c r="F23" i="139"/>
  <c r="F18" i="139"/>
  <c r="D22" i="92"/>
  <c r="D8" i="128"/>
  <c r="C5" i="128"/>
  <c r="C5" i="139"/>
  <c r="N22" i="139"/>
  <c r="N27" i="139"/>
  <c r="N29" i="139"/>
  <c r="D49" i="92"/>
  <c r="D54" i="92"/>
  <c r="D9" i="139"/>
  <c r="D11" i="139"/>
  <c r="D21" i="128"/>
  <c r="C11" i="139"/>
  <c r="U13" i="134"/>
  <c r="U21" i="134"/>
  <c r="U26" i="134"/>
  <c r="E65" i="123"/>
  <c r="D5" i="128"/>
  <c r="D5" i="139"/>
  <c r="E15" i="92"/>
  <c r="E49" i="92"/>
  <c r="E54" i="92"/>
  <c r="C29" i="92"/>
  <c r="G65" i="123"/>
  <c r="G72" i="123"/>
  <c r="G76" i="123"/>
  <c r="C21" i="128"/>
  <c r="D48" i="92"/>
  <c r="L14" i="92"/>
  <c r="C6" i="128"/>
  <c r="C4" i="139"/>
  <c r="C6" i="139"/>
  <c r="C18" i="139"/>
  <c r="C9" i="128"/>
  <c r="D4" i="139"/>
  <c r="E22" i="139"/>
  <c r="E23" i="139"/>
  <c r="E24" i="128"/>
  <c r="E4" i="139"/>
  <c r="E6" i="139"/>
  <c r="E6" i="128"/>
  <c r="F17" i="139"/>
  <c r="F19" i="139"/>
  <c r="N28" i="139"/>
  <c r="V13" i="134"/>
  <c r="V21" i="134"/>
  <c r="V26" i="134"/>
  <c r="I4" i="128"/>
  <c r="C19" i="139"/>
  <c r="E26" i="139"/>
  <c r="C26" i="139"/>
  <c r="I23" i="91"/>
  <c r="L4" i="92"/>
  <c r="I9" i="91"/>
  <c r="I13" i="91"/>
  <c r="I35" i="91"/>
  <c r="U14" i="134"/>
  <c r="D19" i="134"/>
  <c r="C22" i="139"/>
  <c r="C23" i="139"/>
  <c r="C24" i="128"/>
  <c r="E21" i="128"/>
  <c r="E10" i="139"/>
  <c r="E11" i="139"/>
  <c r="M9" i="139"/>
  <c r="E16" i="128"/>
  <c r="E7" i="139"/>
  <c r="H49" i="92"/>
  <c r="H54" i="92"/>
  <c r="K4" i="139"/>
  <c r="K15" i="139"/>
  <c r="K29" i="139"/>
  <c r="J25" i="128"/>
  <c r="J28" i="128"/>
  <c r="L5" i="92"/>
  <c r="E9" i="128"/>
  <c r="E18" i="139"/>
  <c r="D21" i="139"/>
  <c r="D23" i="139"/>
  <c r="D24" i="128"/>
  <c r="E19" i="139"/>
  <c r="E27" i="139"/>
  <c r="E28" i="139"/>
  <c r="D16" i="128"/>
  <c r="D7" i="139"/>
  <c r="D26" i="139"/>
  <c r="F27" i="139"/>
  <c r="F28" i="139"/>
  <c r="N16" i="139"/>
  <c r="K8" i="139"/>
  <c r="K11" i="139"/>
  <c r="J11" i="128"/>
  <c r="T9" i="134"/>
  <c r="I7" i="128"/>
  <c r="J7" i="139"/>
  <c r="C13" i="134"/>
  <c r="C21" i="134"/>
  <c r="C26" i="134"/>
  <c r="L4" i="139"/>
  <c r="L15" i="139"/>
  <c r="K25" i="128"/>
  <c r="J8" i="139"/>
  <c r="J11" i="139"/>
  <c r="I11" i="128"/>
  <c r="V9" i="134"/>
  <c r="K7" i="128"/>
  <c r="L7" i="139"/>
  <c r="E13" i="134"/>
  <c r="E21" i="134"/>
  <c r="E26" i="134"/>
  <c r="L19" i="139"/>
  <c r="L22" i="139"/>
  <c r="K17" i="128"/>
  <c r="K19" i="139"/>
  <c r="K22" i="139"/>
  <c r="J17" i="128"/>
  <c r="C8" i="139"/>
  <c r="C15" i="139"/>
  <c r="E19" i="134"/>
  <c r="V14" i="134"/>
  <c r="C19" i="134"/>
  <c r="T14" i="134"/>
  <c r="M8" i="139"/>
  <c r="L8" i="139"/>
  <c r="L11" i="139"/>
  <c r="K11" i="128"/>
  <c r="I17" i="128"/>
  <c r="J19" i="139"/>
  <c r="J22" i="139"/>
  <c r="E8" i="139"/>
  <c r="M19" i="139"/>
  <c r="M22" i="139"/>
  <c r="C37" i="141"/>
  <c r="C27" i="139"/>
  <c r="C28" i="139"/>
  <c r="M11" i="139"/>
  <c r="X72" i="123"/>
  <c r="X76" i="123"/>
  <c r="AL72" i="123"/>
  <c r="AL76" i="123"/>
  <c r="AJ76" i="123"/>
  <c r="AH72" i="123"/>
  <c r="AH76" i="123"/>
  <c r="AD72" i="123"/>
  <c r="AD76" i="123"/>
  <c r="Y72" i="123"/>
  <c r="Y76" i="123"/>
  <c r="W72" i="123"/>
  <c r="W76" i="123"/>
  <c r="C25" i="128"/>
  <c r="E25" i="128"/>
  <c r="D6" i="139"/>
  <c r="D15" i="139"/>
  <c r="D29" i="139"/>
  <c r="D6" i="128"/>
  <c r="F75" i="132"/>
  <c r="D18" i="139"/>
  <c r="D19" i="139"/>
  <c r="D9" i="128"/>
  <c r="M4" i="139"/>
  <c r="M15" i="139"/>
  <c r="D27" i="139"/>
  <c r="D28" i="139"/>
  <c r="J31" i="128"/>
  <c r="E15" i="139"/>
  <c r="C49" i="92"/>
  <c r="C54" i="92"/>
  <c r="J4" i="139"/>
  <c r="J15" i="139"/>
  <c r="J29" i="139"/>
  <c r="I25" i="128"/>
  <c r="F84" i="123"/>
  <c r="F90" i="123"/>
  <c r="F123" i="123"/>
  <c r="F128" i="123"/>
  <c r="U19" i="134"/>
  <c r="J12" i="128"/>
  <c r="K17" i="139"/>
  <c r="K27" i="139"/>
  <c r="M17" i="139"/>
  <c r="M27" i="139"/>
  <c r="M28" i="139"/>
  <c r="D25" i="128"/>
  <c r="F21" i="134"/>
  <c r="L16" i="139"/>
  <c r="E29" i="139"/>
  <c r="C29" i="139"/>
  <c r="J16" i="139"/>
  <c r="C16" i="139"/>
  <c r="L29" i="139"/>
  <c r="E16" i="139"/>
  <c r="E31" i="128"/>
  <c r="E28" i="128"/>
  <c r="I12" i="128"/>
  <c r="J17" i="139"/>
  <c r="J27" i="139"/>
  <c r="J28" i="139"/>
  <c r="T19" i="134"/>
  <c r="K12" i="128"/>
  <c r="L17" i="139"/>
  <c r="L27" i="139"/>
  <c r="L28" i="139"/>
  <c r="V19" i="134"/>
  <c r="C31" i="128"/>
  <c r="C28" i="128"/>
  <c r="K28" i="128"/>
  <c r="K31" i="128"/>
  <c r="F26" i="134"/>
  <c r="M29" i="139"/>
  <c r="AM35" i="123"/>
  <c r="I31" i="128"/>
  <c r="I28" i="128"/>
  <c r="L3" i="92"/>
  <c r="L9" i="92"/>
  <c r="L15" i="92"/>
  <c r="G9" i="92"/>
  <c r="G15" i="92"/>
  <c r="D28" i="128"/>
  <c r="D31" i="128"/>
  <c r="AM36" i="123"/>
  <c r="F29" i="139"/>
  <c r="W21" i="134"/>
  <c r="W26" i="134"/>
  <c r="M50" i="100"/>
  <c r="AM15" i="123"/>
  <c r="AM20" i="123"/>
</calcChain>
</file>

<file path=xl/sharedStrings.xml><?xml version="1.0" encoding="utf-8"?>
<sst xmlns="http://schemas.openxmlformats.org/spreadsheetml/2006/main" count="1519" uniqueCount="682">
  <si>
    <t>K I A D Á S O K</t>
  </si>
  <si>
    <t>Személyi juttatások</t>
  </si>
  <si>
    <t>Dologi kiadás</t>
  </si>
  <si>
    <t>Ellátottak juttatása</t>
  </si>
  <si>
    <t>Beruházás</t>
  </si>
  <si>
    <t xml:space="preserve">         Működési kiadások összesen</t>
  </si>
  <si>
    <t>MIND ÖSSZESEN</t>
  </si>
  <si>
    <t xml:space="preserve">          Felhalmozási kiadások</t>
  </si>
  <si>
    <t xml:space="preserve">                KIADÁSOK ÖSSZESEN</t>
  </si>
  <si>
    <t>KIADÁSOK</t>
  </si>
  <si>
    <t>Gyerekek</t>
  </si>
  <si>
    <t xml:space="preserve"> fő</t>
  </si>
  <si>
    <t>nap</t>
  </si>
  <si>
    <t>Ft/fő/nap</t>
  </si>
  <si>
    <t xml:space="preserve">Ft </t>
  </si>
  <si>
    <t>áfa</t>
  </si>
  <si>
    <t>2013. évi terv</t>
  </si>
  <si>
    <t>I.1.bc.</t>
  </si>
  <si>
    <t>I.1.bd.</t>
  </si>
  <si>
    <t>Zöldterület gazdálkodással kapcsolatos feladatok</t>
  </si>
  <si>
    <t>Közvilágítás fenntartásának támogatása</t>
  </si>
  <si>
    <t>Közutak fenntartásának támogatása</t>
  </si>
  <si>
    <t>II.1.1.1.</t>
  </si>
  <si>
    <t>II.1.2.1.</t>
  </si>
  <si>
    <t>II.1.1.2.</t>
  </si>
  <si>
    <t>II.1.2.2</t>
  </si>
  <si>
    <t xml:space="preserve">                                            közvetlen segítők</t>
  </si>
  <si>
    <t xml:space="preserve">                                                közvetlen segítők</t>
  </si>
  <si>
    <r>
      <t xml:space="preserve">                          8 hónap  </t>
    </r>
    <r>
      <rPr>
        <sz val="12"/>
        <rFont val="Times"/>
        <family val="1"/>
        <charset val="238"/>
      </rPr>
      <t xml:space="preserve">  óvodapedagógus</t>
    </r>
  </si>
  <si>
    <r>
      <t xml:space="preserve">                         4 hónap      </t>
    </r>
    <r>
      <rPr>
        <sz val="12"/>
        <rFont val="Times"/>
        <family val="1"/>
        <charset val="238"/>
      </rPr>
      <t xml:space="preserve">      óvodapedagógus</t>
    </r>
  </si>
  <si>
    <t xml:space="preserve">                                            működtetés</t>
  </si>
  <si>
    <t xml:space="preserve">                                          működtetés</t>
  </si>
  <si>
    <t>II.2.8.1.</t>
  </si>
  <si>
    <t>II.2.8.2.</t>
  </si>
  <si>
    <t xml:space="preserve">           Óvodás gyerek össz.</t>
  </si>
  <si>
    <t xml:space="preserve">     Iskolás gyerekek össz.</t>
  </si>
  <si>
    <t xml:space="preserve"> Kiadások összesen</t>
  </si>
  <si>
    <t xml:space="preserve">  Bevételek összesen</t>
  </si>
  <si>
    <t>ebből:</t>
  </si>
  <si>
    <t>2013. évi</t>
  </si>
  <si>
    <t xml:space="preserve">2013. évi </t>
  </si>
  <si>
    <t>Óvoda</t>
  </si>
  <si>
    <t>Eltérés</t>
  </si>
  <si>
    <t>Munkaadókat terhelő járulék</t>
  </si>
  <si>
    <t>Eredeti ei.</t>
  </si>
  <si>
    <t>Bölcsődés gyerekek össz.</t>
  </si>
  <si>
    <t>Tartalék</t>
  </si>
  <si>
    <t>Önkormányzat</t>
  </si>
  <si>
    <t>Értékpapír vásárlás</t>
  </si>
  <si>
    <t xml:space="preserve"> </t>
  </si>
  <si>
    <t>Felújítás</t>
  </si>
  <si>
    <t>Összesen</t>
  </si>
  <si>
    <t>Kiadások</t>
  </si>
  <si>
    <t>Táppénz hozzájárulás</t>
  </si>
  <si>
    <t>Élelmiszer</t>
  </si>
  <si>
    <t>Üzemanyag</t>
  </si>
  <si>
    <t>Reprezentáció</t>
  </si>
  <si>
    <t>Kifizetői adó (szja)</t>
  </si>
  <si>
    <t>Tényleges</t>
  </si>
  <si>
    <t>terv</t>
  </si>
  <si>
    <t xml:space="preserve">  Külső személyi juttatások </t>
  </si>
  <si>
    <t>Szociális adó</t>
  </si>
  <si>
    <t xml:space="preserve">EHO </t>
  </si>
  <si>
    <t>Munkaruha, védőeszköz</t>
  </si>
  <si>
    <t>Intézmény finanszírozás</t>
  </si>
  <si>
    <t xml:space="preserve">                          BEVÉTELEK ÖSSZESEN</t>
  </si>
  <si>
    <t>Művelődési Ház</t>
  </si>
  <si>
    <t>Ápolási díj</t>
  </si>
  <si>
    <t>Ft/fő</t>
  </si>
  <si>
    <t>fő</t>
  </si>
  <si>
    <t>Ft</t>
  </si>
  <si>
    <t xml:space="preserve">Óvodai nevelés </t>
  </si>
  <si>
    <t>Lakásfenntartási támogatás</t>
  </si>
  <si>
    <t xml:space="preserve">    ÁLLAMI TÁMOGATÁS ÖSSZESEN</t>
  </si>
  <si>
    <t>BEVÉTELEK</t>
  </si>
  <si>
    <t>Iparűzési adó</t>
  </si>
  <si>
    <t>Gépjármű adó</t>
  </si>
  <si>
    <t>Gyermekvédelmi támogatás</t>
  </si>
  <si>
    <t>Pénzmaradvány</t>
  </si>
  <si>
    <t>BERUHÁZÁSOK - FELÚJÍTÁSOK</t>
  </si>
  <si>
    <t>Megnevezés</t>
  </si>
  <si>
    <t>Műv.ház</t>
  </si>
  <si>
    <t>Gyógyszer, vegyszer</t>
  </si>
  <si>
    <t>Bevételek</t>
  </si>
  <si>
    <t>2015.</t>
  </si>
  <si>
    <t xml:space="preserve">    Beruházás, felújítás összesen</t>
  </si>
  <si>
    <t xml:space="preserve"> MIND ÖSSZESEN</t>
  </si>
  <si>
    <t>Összesen: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</si>
  <si>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</si>
  <si>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</si>
  <si>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</si>
  <si>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</si>
  <si>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</si>
  <si>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</si>
  <si>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</si>
  <si>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</si>
  <si>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</si>
  <si>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</si>
  <si>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</si>
  <si>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</si>
  <si>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Pénzkészlet</t>
  </si>
  <si>
    <t>Működési bevételek</t>
  </si>
  <si>
    <t>Felhalmozási és tőkejellegű bev.</t>
  </si>
  <si>
    <t>Bevételek összesen:</t>
  </si>
  <si>
    <t>Járulékok</t>
  </si>
  <si>
    <t>Dologi jellegű kiadások</t>
  </si>
  <si>
    <t>Kiadások összesen:</t>
  </si>
  <si>
    <t>Értékpapír kibocsátás, értékesítés</t>
  </si>
  <si>
    <t xml:space="preserve">                   Finanszírozási célú bevételek</t>
  </si>
  <si>
    <t xml:space="preserve">             Finanszírozási célú kiadások</t>
  </si>
  <si>
    <t>MŰKÖDÉSI  BEVÉTELEK ÖSSZESEN</t>
  </si>
  <si>
    <t>MŰKÖDÉSI KIADÁSOK ÖSSZ.</t>
  </si>
  <si>
    <t>Hiány:</t>
  </si>
  <si>
    <t>Többlet:</t>
  </si>
  <si>
    <t xml:space="preserve">                    Finanszírozási célú bevételek</t>
  </si>
  <si>
    <t>FELHALMOZÁSI BEVÉTELEK ÖSSZESEN</t>
  </si>
  <si>
    <t>FELHALMOZÁSI KIADÁSOK ÖSSZ.</t>
  </si>
  <si>
    <t xml:space="preserve">                MIND ÖSSZESEN</t>
  </si>
  <si>
    <t xml:space="preserve">                       MIND ÖSSZESEN</t>
  </si>
  <si>
    <t>Támogatásértékű  működési bevételek</t>
  </si>
  <si>
    <t>Felhalmozási célú pénzeszköz átvét</t>
  </si>
  <si>
    <t xml:space="preserve">ebből: </t>
  </si>
  <si>
    <t>önként vállalt</t>
  </si>
  <si>
    <t>Létszám  ( fő)</t>
  </si>
  <si>
    <t xml:space="preserve">önként </t>
  </si>
  <si>
    <t>vállalt</t>
  </si>
  <si>
    <t>feladat</t>
  </si>
  <si>
    <t>Létszám (fő)</t>
  </si>
  <si>
    <t>Könyvtári, közművelődés feladatok támogatása</t>
  </si>
  <si>
    <t>Mszolnok</t>
  </si>
  <si>
    <t>Mudvar</t>
  </si>
  <si>
    <t>Foglalkoztatást helyettesítő támogatás</t>
  </si>
  <si>
    <t>K1101</t>
  </si>
  <si>
    <t>Alapilletmények, pótlékok, illetmény-, keresetkiegészítés</t>
  </si>
  <si>
    <t>K1102</t>
  </si>
  <si>
    <t>Jutalom</t>
  </si>
  <si>
    <t>K1103</t>
  </si>
  <si>
    <t>Céljuttatás, prémium</t>
  </si>
  <si>
    <t>K1104</t>
  </si>
  <si>
    <t>Túlóra, helyettesítés</t>
  </si>
  <si>
    <t>K1106</t>
  </si>
  <si>
    <t>Jubileumi jutalom</t>
  </si>
  <si>
    <t>K1107</t>
  </si>
  <si>
    <t>Béren kívüli juttatások</t>
  </si>
  <si>
    <t>K1108</t>
  </si>
  <si>
    <t>Ruházati költségtérítés</t>
  </si>
  <si>
    <t>K1109</t>
  </si>
  <si>
    <t>Közlekedési költségtérítés</t>
  </si>
  <si>
    <t>K1110</t>
  </si>
  <si>
    <t>Egyéb költségtérítés</t>
  </si>
  <si>
    <t>K1113</t>
  </si>
  <si>
    <t>K121</t>
  </si>
  <si>
    <t>K122</t>
  </si>
  <si>
    <t>K123</t>
  </si>
  <si>
    <t>Választott tisztségviselők juttatásai</t>
  </si>
  <si>
    <t>Munkavégzésre irányuló egyéb jogviszony</t>
  </si>
  <si>
    <t xml:space="preserve">      Foglalkoztatottak személyi juttatásai</t>
  </si>
  <si>
    <t>K11</t>
  </si>
  <si>
    <t>K12</t>
  </si>
  <si>
    <t>K1</t>
  </si>
  <si>
    <t>K21</t>
  </si>
  <si>
    <t>K24</t>
  </si>
  <si>
    <t>K25</t>
  </si>
  <si>
    <t>K27</t>
  </si>
  <si>
    <t>K2</t>
  </si>
  <si>
    <t>MUNKAADÓKAT TERHELŐ JÁR., ADÓK</t>
  </si>
  <si>
    <t>SZEMÉLYI JUTTATÁSOK ÖSSZESEN</t>
  </si>
  <si>
    <t>K31</t>
  </si>
  <si>
    <t>K3111</t>
  </si>
  <si>
    <t>K3112</t>
  </si>
  <si>
    <t>Könyv, folyóirat, tev-t segítő információhordozó</t>
  </si>
  <si>
    <t>K311</t>
  </si>
  <si>
    <t xml:space="preserve">                Szakmai anyag beszerzés</t>
  </si>
  <si>
    <t>Irodaszer, nyomtatvány</t>
  </si>
  <si>
    <t>Sokszorosítási feladatokkal összefüggő anyagok</t>
  </si>
  <si>
    <t>Egyéb anyag, készletbeszerzés</t>
  </si>
  <si>
    <t>K3121</t>
  </si>
  <si>
    <t>K3122</t>
  </si>
  <si>
    <t>K3123</t>
  </si>
  <si>
    <t>K3124</t>
  </si>
  <si>
    <t>K3125</t>
  </si>
  <si>
    <t>K3126</t>
  </si>
  <si>
    <t>K312</t>
  </si>
  <si>
    <t xml:space="preserve">               Üzemeltetési anyagok beszerzése</t>
  </si>
  <si>
    <t>Foglalkoztatottak egyéb személyi juttatása (biztosítási díj)</t>
  </si>
  <si>
    <t>Egyéb külső személyi juttatások (prémium évek, egysz.fogl.,repi)</t>
  </si>
  <si>
    <t xml:space="preserve">                 KÉSZLETBESZERZÉS</t>
  </si>
  <si>
    <t>K321</t>
  </si>
  <si>
    <t>Informatikai szolgáltatások igénybevétele</t>
  </si>
  <si>
    <t xml:space="preserve">K322 </t>
  </si>
  <si>
    <t>K32</t>
  </si>
  <si>
    <t xml:space="preserve">               KOMMUNIKÁCIÓS SZOLGÁLTATÁSOK</t>
  </si>
  <si>
    <t>K331</t>
  </si>
  <si>
    <t>K333</t>
  </si>
  <si>
    <t>Bérleit díjak</t>
  </si>
  <si>
    <t>K334</t>
  </si>
  <si>
    <t>Karbantartás, kisjavítási szolgáltatások</t>
  </si>
  <si>
    <t>K335</t>
  </si>
  <si>
    <t>Közvetített szolgáltatások</t>
  </si>
  <si>
    <t>K336</t>
  </si>
  <si>
    <t>K337</t>
  </si>
  <si>
    <t>K 33</t>
  </si>
  <si>
    <t xml:space="preserve">              SZOLGÁLTATÁSI KIADÁSOK</t>
  </si>
  <si>
    <t>k332</t>
  </si>
  <si>
    <t>Vásárolt élelmezés</t>
  </si>
  <si>
    <t>K341</t>
  </si>
  <si>
    <t>K342</t>
  </si>
  <si>
    <t>K343</t>
  </si>
  <si>
    <t>Kiküldetési kiadások</t>
  </si>
  <si>
    <t>Reklám és propaganda kiadások</t>
  </si>
  <si>
    <t>K34</t>
  </si>
  <si>
    <t xml:space="preserve">             KIKÜLDETÉSEK, REKLÁM  KIADÁSOK</t>
  </si>
  <si>
    <t>K351</t>
  </si>
  <si>
    <t>K352</t>
  </si>
  <si>
    <t>K353</t>
  </si>
  <si>
    <t>K354</t>
  </si>
  <si>
    <t>K355</t>
  </si>
  <si>
    <t>Működési célú előzetesen felszámított áfa</t>
  </si>
  <si>
    <t>Fizetendő általános forgalmi adó</t>
  </si>
  <si>
    <t>Kamatkiadások</t>
  </si>
  <si>
    <t>Egyéb pénzügyi műveletek kiadásai (árfolyam veszteség)</t>
  </si>
  <si>
    <t>Egyéb dologi kiadások (hatósági díjak, ajánlati bizt., kés.kamat)</t>
  </si>
  <si>
    <t>K35</t>
  </si>
  <si>
    <t xml:space="preserve">   KÜLÖNFÉLE BEFIZETÉSEK ÉS EGYÉB DOLOGI KIAD.</t>
  </si>
  <si>
    <t>K3</t>
  </si>
  <si>
    <t xml:space="preserve">DOLOGI KIADÁSOK </t>
  </si>
  <si>
    <t>K61</t>
  </si>
  <si>
    <t>K62</t>
  </si>
  <si>
    <t>K63</t>
  </si>
  <si>
    <t>K64</t>
  </si>
  <si>
    <t xml:space="preserve">       Immateriális javak beszerzése</t>
  </si>
  <si>
    <t xml:space="preserve">          Ingatlanok beszerzése, létesítése</t>
  </si>
  <si>
    <t xml:space="preserve">          Informatikai eszközök beszerzése</t>
  </si>
  <si>
    <t>K65</t>
  </si>
  <si>
    <t xml:space="preserve">       Részesedés vásárlás</t>
  </si>
  <si>
    <t>K67</t>
  </si>
  <si>
    <t xml:space="preserve">       Beruházások előzetesen felszámított általános forgalmi adója</t>
  </si>
  <si>
    <t xml:space="preserve">        Egyéb tárgyi eszközök beszerzése</t>
  </si>
  <si>
    <t>K6</t>
  </si>
  <si>
    <t xml:space="preserve">                    BERUHÁZÁSOK </t>
  </si>
  <si>
    <t>K71</t>
  </si>
  <si>
    <t>K74</t>
  </si>
  <si>
    <t>K7</t>
  </si>
  <si>
    <t xml:space="preserve">                  FELÚJÍTÁSOK</t>
  </si>
  <si>
    <t>K86</t>
  </si>
  <si>
    <t>K87</t>
  </si>
  <si>
    <t>K88</t>
  </si>
  <si>
    <t>K8</t>
  </si>
  <si>
    <t>FELHALMOZÁSI KIADÁSOK ÖSSZESEN</t>
  </si>
  <si>
    <t>Előirányzatok</t>
  </si>
  <si>
    <t>eredeti</t>
  </si>
  <si>
    <t>módosított</t>
  </si>
  <si>
    <t>Terv  2014.</t>
  </si>
  <si>
    <t>K4</t>
  </si>
  <si>
    <t>K502</t>
  </si>
  <si>
    <t>Elvonások és befizetések</t>
  </si>
  <si>
    <t>K506</t>
  </si>
  <si>
    <t>Egyéb működési célú támogatások ÁH-n belülre</t>
  </si>
  <si>
    <t>K508</t>
  </si>
  <si>
    <t>Működési célú kölcsönök ÁH-n kívülre</t>
  </si>
  <si>
    <t>K511</t>
  </si>
  <si>
    <t>Egyéb működési célú támogatások ÁH-n kívülre</t>
  </si>
  <si>
    <t>K512</t>
  </si>
  <si>
    <t>Tartalékok</t>
  </si>
  <si>
    <t>K5</t>
  </si>
  <si>
    <t>EGYÉB MŰKÖDÉSI CÉLÚ KIADÁSOK</t>
  </si>
  <si>
    <t>K42</t>
  </si>
  <si>
    <t>Családtámogatások</t>
  </si>
  <si>
    <t>K44</t>
  </si>
  <si>
    <t>Betegséggel kapcsolatos ellátások</t>
  </si>
  <si>
    <t>K421</t>
  </si>
  <si>
    <t>K441</t>
  </si>
  <si>
    <t>K443</t>
  </si>
  <si>
    <t>Rovat</t>
  </si>
  <si>
    <t>K45</t>
  </si>
  <si>
    <t>Foglalkoztatással kapcsolatos  ellátások</t>
  </si>
  <si>
    <t>K46</t>
  </si>
  <si>
    <t>Lakhatással kapcsolatos ellátások</t>
  </si>
  <si>
    <t>Természetben nyújtott lakásfenntartási tám.</t>
  </si>
  <si>
    <t>K47</t>
  </si>
  <si>
    <t>Intézményi ellátottak pénzbeli juttatásai</t>
  </si>
  <si>
    <t>Étkeztetési díj átvállalás</t>
  </si>
  <si>
    <t xml:space="preserve">   ELLÁTOTTAK JUTTATÁSAI</t>
  </si>
  <si>
    <t>Eredeti</t>
  </si>
  <si>
    <t>Módosított</t>
  </si>
  <si>
    <t>Önkorm.</t>
  </si>
  <si>
    <t>Jegyzői hatáskörű</t>
  </si>
  <si>
    <t>Gáz vagy áramfogyasztástmérő készülékek</t>
  </si>
  <si>
    <t>K915</t>
  </si>
  <si>
    <t>Működési célú pénzeszköz átadás ÁH-n belülre</t>
  </si>
  <si>
    <t>Működési kölcsönnyújtás ÁH-nkívülre</t>
  </si>
  <si>
    <t>Működési célú pénzeszköz átadás ÁH-n kívülre</t>
  </si>
  <si>
    <t>ELLÁTOTTAK JUTTATÁSAI</t>
  </si>
  <si>
    <t>BERUHÁZÁSOK</t>
  </si>
  <si>
    <t>FELÚJÍTÁSOK</t>
  </si>
  <si>
    <t>EGYÉB FELHALMOZÁSI KIADÁSOK</t>
  </si>
  <si>
    <t>Felhalmozási kölcsönök nyújtása ÁH-n kívülre</t>
  </si>
  <si>
    <t>Lakásépítés támogatása</t>
  </si>
  <si>
    <t>Felhalmozási célú pénzeszköz átadás ÁH-n kívülre</t>
  </si>
  <si>
    <t xml:space="preserve">                    KIADÁSOK ÖSSZESEN</t>
  </si>
  <si>
    <t>K912</t>
  </si>
  <si>
    <t>Belföldi értékpapír vásárlás</t>
  </si>
  <si>
    <t>K916</t>
  </si>
  <si>
    <t>Pénzeszközök betétkénti elhelyezése</t>
  </si>
  <si>
    <t>B1</t>
  </si>
  <si>
    <t>Önkormányzatok működési támogatása</t>
  </si>
  <si>
    <t>Egyéb működési célú támogatások ÁH-n belülről</t>
  </si>
  <si>
    <t>OEP-től átvett pénzeszköz ifjúság eü.feladatok</t>
  </si>
  <si>
    <t>MŰKÖDÉSI CÉLÚ TÁM. ÁH-N BELÜLRŐL</t>
  </si>
  <si>
    <t>Felhalmozási célú önkormányzati támogatások</t>
  </si>
  <si>
    <t>B11</t>
  </si>
  <si>
    <t>B16</t>
  </si>
  <si>
    <t>Egyéb felhalmozási célú támogatások ÁH-n belülről</t>
  </si>
  <si>
    <t>B25</t>
  </si>
  <si>
    <t>B2</t>
  </si>
  <si>
    <t>B21</t>
  </si>
  <si>
    <t>FELHALM-I CÉLÚ TÁM. ÁH-N BELÜLRŐL</t>
  </si>
  <si>
    <t>B31</t>
  </si>
  <si>
    <r>
      <t xml:space="preserve">Jövedelem adók </t>
    </r>
    <r>
      <rPr>
        <sz val="12"/>
        <rFont val="Times"/>
        <family val="1"/>
        <charset val="238"/>
      </rPr>
      <t>( termőföld bérbeadás)</t>
    </r>
  </si>
  <si>
    <t>B34</t>
  </si>
  <si>
    <r>
      <t>Vagyoni típusú adók (</t>
    </r>
    <r>
      <rPr>
        <sz val="12"/>
        <rFont val="Times"/>
        <family val="1"/>
        <charset val="238"/>
      </rPr>
      <t xml:space="preserve"> építmény, telekadó)</t>
    </r>
  </si>
  <si>
    <t>B351</t>
  </si>
  <si>
    <r>
      <rPr>
        <b/>
        <sz val="12"/>
        <rFont val="Times"/>
        <family val="1"/>
        <charset val="238"/>
      </rPr>
      <t xml:space="preserve">Értékesítési és forgalmi adók </t>
    </r>
    <r>
      <rPr>
        <sz val="12"/>
        <rFont val="Times"/>
        <family val="1"/>
        <charset val="238"/>
      </rPr>
      <t>(iparűzési adó)</t>
    </r>
  </si>
  <si>
    <t>B354</t>
  </si>
  <si>
    <t>B355</t>
  </si>
  <si>
    <t>Gépjárműadók</t>
  </si>
  <si>
    <r>
      <rPr>
        <b/>
        <sz val="12"/>
        <rFont val="Times"/>
        <family val="1"/>
        <charset val="238"/>
      </rPr>
      <t>Egyéb adók</t>
    </r>
    <r>
      <rPr>
        <sz val="12"/>
        <rFont val="Times"/>
        <family val="1"/>
        <charset val="238"/>
      </rPr>
      <t xml:space="preserve">  (talajterhelési díj)</t>
    </r>
  </si>
  <si>
    <t xml:space="preserve">                       (bírság, pótlék)</t>
  </si>
  <si>
    <t>B3</t>
  </si>
  <si>
    <t>KÖZHATALMI BEVÉTELEK</t>
  </si>
  <si>
    <t>B4</t>
  </si>
  <si>
    <t>MŰKÖDÉSI BEVÉTELEK</t>
  </si>
  <si>
    <t>B401</t>
  </si>
  <si>
    <t>B402</t>
  </si>
  <si>
    <t>B403</t>
  </si>
  <si>
    <t>B404</t>
  </si>
  <si>
    <t>B405</t>
  </si>
  <si>
    <t>B406</t>
  </si>
  <si>
    <t>Készletértékesítés bevétele</t>
  </si>
  <si>
    <t>Tulajdonosi bevételek (bérleti díjak)</t>
  </si>
  <si>
    <t>Ellátási díjak</t>
  </si>
  <si>
    <t>B407</t>
  </si>
  <si>
    <t>Áfa visszatérülése</t>
  </si>
  <si>
    <t>B408</t>
  </si>
  <si>
    <t>Kamatbevételek</t>
  </si>
  <si>
    <t>B410</t>
  </si>
  <si>
    <t>Egyéb működési bevételek</t>
  </si>
  <si>
    <t>B52</t>
  </si>
  <si>
    <t>B54</t>
  </si>
  <si>
    <t>Ingatlanok értékesítése</t>
  </si>
  <si>
    <t>Részesedések értékesítése</t>
  </si>
  <si>
    <t>B5</t>
  </si>
  <si>
    <t>FELHALMOZÁSI  BEVÉTELEK</t>
  </si>
  <si>
    <t>B62</t>
  </si>
  <si>
    <t>Működési célú kölcsönök visszatérülése ÁH-n kívülről</t>
  </si>
  <si>
    <t>B63</t>
  </si>
  <si>
    <t>Egyéb működési célú átvett pénzeszközök ÁH-n kívülről</t>
  </si>
  <si>
    <t>B6</t>
  </si>
  <si>
    <t>B7</t>
  </si>
  <si>
    <t>FELHALM-I  ÁTVETT PÉNZE. ÁH kívülről</t>
  </si>
  <si>
    <t>MŰK-I CÉLÚ ÁTVETT PÉNZE. ÁH kívülről</t>
  </si>
  <si>
    <t>B72</t>
  </si>
  <si>
    <t>Felhalmozási kölcsönök visszatérülése</t>
  </si>
  <si>
    <t>B73</t>
  </si>
  <si>
    <t>Egyéb felhalmozási célú átvett pénzeszközök ÁH-n kívülről</t>
  </si>
  <si>
    <t xml:space="preserve">  KIADÁSOK HALMOZOTT ÖSSZEGE</t>
  </si>
  <si>
    <t xml:space="preserve">     BEVÉTELEK HALMOZOTT ÖSSZEGE</t>
  </si>
  <si>
    <t>Belföldi értékpapírok bevételei</t>
  </si>
  <si>
    <t>B812</t>
  </si>
  <si>
    <t>B813</t>
  </si>
  <si>
    <t>Maradvány igénybevétele</t>
  </si>
  <si>
    <t>B816</t>
  </si>
  <si>
    <t>B817</t>
  </si>
  <si>
    <t>Betétek megszüntetése</t>
  </si>
  <si>
    <t>Önkormányzati Hivatal</t>
  </si>
  <si>
    <t>Mód.-tt ei.</t>
  </si>
  <si>
    <t xml:space="preserve"> 2014. évi</t>
  </si>
  <si>
    <t>Mód-tt ei.</t>
  </si>
  <si>
    <t>Mód.ei.</t>
  </si>
  <si>
    <t>Ellátottak juttatásai</t>
  </si>
  <si>
    <t xml:space="preserve">         HALMOZOTT KIADÁSOK ÖSSZ</t>
  </si>
  <si>
    <t>B111</t>
  </si>
  <si>
    <t>B112</t>
  </si>
  <si>
    <t>B113</t>
  </si>
  <si>
    <t>B114</t>
  </si>
  <si>
    <t>B115</t>
  </si>
  <si>
    <t>B116</t>
  </si>
  <si>
    <t>Helyi önkorm.működésének általános támogatása</t>
  </si>
  <si>
    <t>Települési önk.egyes köznevelési feladatainak támogatása</t>
  </si>
  <si>
    <t>Települési önk.szociális, gyermekjóléti, gyermekétkezt.fa tám.</t>
  </si>
  <si>
    <t>Települési önk.kulturális feladatainak támogatása</t>
  </si>
  <si>
    <t>Működési célú központosított előirányzatok</t>
  </si>
  <si>
    <t>Helyi önkormányzatok kiegészítő támogatása</t>
  </si>
  <si>
    <t>Kiszámlázott általános forgalmi adó</t>
  </si>
  <si>
    <t>Hivatal</t>
  </si>
  <si>
    <t xml:space="preserve">Eredeti </t>
  </si>
  <si>
    <t>Szolgáltatások ellenértéke (igazg.szolg.díj, vendégétkezés)</t>
  </si>
  <si>
    <t>Módosított ei.</t>
  </si>
  <si>
    <t>Működési célú átvét ÁH- n belülről</t>
  </si>
  <si>
    <t>Ónkormányzatok felhalmozási támogatása</t>
  </si>
  <si>
    <t>Felhalmozási célú átvét ÁH-n belülről</t>
  </si>
  <si>
    <t>Közhatalmi bevételek</t>
  </si>
  <si>
    <t>Felhalmozási bevételek ÁH-n belülről</t>
  </si>
  <si>
    <t xml:space="preserve">B5 </t>
  </si>
  <si>
    <t>Felhalmozási bevételek</t>
  </si>
  <si>
    <t>Működési kölcsönnyújtás ÁH-n kívülre</t>
  </si>
  <si>
    <t xml:space="preserve">  KÖLTSÉGVETÉSI BEVÉTELEK</t>
  </si>
  <si>
    <t xml:space="preserve">      KÖLTSÉGVETÉSI KIADÁSOK</t>
  </si>
  <si>
    <t>Egyéb működési célú kiadások</t>
  </si>
  <si>
    <t>Egyéb felhalmozási célú kiadások</t>
  </si>
  <si>
    <t xml:space="preserve">  HALMOZOTT BEVÉTELEK</t>
  </si>
  <si>
    <t xml:space="preserve">             HALMOZOTT KIADÁSOK</t>
  </si>
  <si>
    <t>TERV</t>
  </si>
  <si>
    <t xml:space="preserve"> TERV</t>
  </si>
  <si>
    <t>Működési bevételek ÁH-n belülről</t>
  </si>
  <si>
    <t>Működési célú kölcsönök visszatér. ÁH-n kívülről</t>
  </si>
  <si>
    <t>Egyéb működési célú átvett pénze. ÁH-n kívülről</t>
  </si>
  <si>
    <t>Működési célú pénze.átvét ÁH-n kívülről</t>
  </si>
  <si>
    <t>Felhalmozási célú pénze.átvét ÁH-n kívülről</t>
  </si>
  <si>
    <t>Egyéb felhalm-i célú átvett pénze. ÁH-n kívülről</t>
  </si>
  <si>
    <r>
      <rPr>
        <sz val="12"/>
        <rFont val="Times"/>
        <family val="1"/>
        <charset val="238"/>
      </rPr>
      <t>Jövedelem adók</t>
    </r>
    <r>
      <rPr>
        <b/>
        <sz val="12"/>
        <rFont val="Times"/>
        <family val="1"/>
        <charset val="238"/>
      </rPr>
      <t xml:space="preserve"> ( termőföld bérbeadás)</t>
    </r>
  </si>
  <si>
    <r>
      <rPr>
        <sz val="12"/>
        <rFont val="Times"/>
        <family val="1"/>
        <charset val="238"/>
      </rPr>
      <t xml:space="preserve">Vagyoni típusú adók </t>
    </r>
    <r>
      <rPr>
        <b/>
        <sz val="12"/>
        <rFont val="Times"/>
        <family val="1"/>
        <charset val="238"/>
      </rPr>
      <t>( építmény, telekadó)</t>
    </r>
  </si>
  <si>
    <r>
      <rPr>
        <sz val="12"/>
        <rFont val="Times"/>
        <family val="1"/>
        <charset val="238"/>
      </rPr>
      <t xml:space="preserve">Értékesítési és forgalmi adók </t>
    </r>
    <r>
      <rPr>
        <b/>
        <sz val="12"/>
        <rFont val="Times"/>
        <family val="1"/>
        <charset val="238"/>
      </rPr>
      <t>(iparűzési adó)</t>
    </r>
  </si>
  <si>
    <r>
      <rPr>
        <sz val="12"/>
        <rFont val="Times"/>
        <family val="1"/>
        <charset val="238"/>
      </rPr>
      <t xml:space="preserve">Egyéb adók </t>
    </r>
    <r>
      <rPr>
        <b/>
        <sz val="12"/>
        <rFont val="Times"/>
        <family val="1"/>
        <charset val="238"/>
      </rPr>
      <t xml:space="preserve"> (talajterhelési díj)</t>
    </r>
  </si>
  <si>
    <t>Mód-tt</t>
  </si>
  <si>
    <t>Tény</t>
  </si>
  <si>
    <t>önként</t>
  </si>
  <si>
    <t>B8</t>
  </si>
  <si>
    <t>K9</t>
  </si>
  <si>
    <t>Felhalmozási tartalék</t>
  </si>
  <si>
    <t>Előző évi működési maradvány igénybevétele</t>
  </si>
  <si>
    <t>Előző évi felhalmozási maradvány igénybe vétele</t>
  </si>
  <si>
    <t xml:space="preserve">      ELLÁTOTTAK JUTTATÁSAI</t>
  </si>
  <si>
    <t xml:space="preserve">   ÁLLAMI TÁMOGATÁSOK</t>
  </si>
  <si>
    <t>2016.</t>
  </si>
  <si>
    <t>2016. után</t>
  </si>
  <si>
    <t>Egyéb kommunikációs szolgáltatások  (telefondíj)</t>
  </si>
  <si>
    <t>Közüzemi díjak (gáz, áram, víz)</t>
  </si>
  <si>
    <t>Szakmai tevékenységet segítő szolgáltatások  (közszolg.száml.szellemi)</t>
  </si>
  <si>
    <t>Egyéb szolgáltatások (szállítás,posta, hulladék, hóelt.,falunap, bank)</t>
  </si>
  <si>
    <t>Közfoglalkoztatás</t>
  </si>
  <si>
    <t>Leader pályázat parképítés</t>
  </si>
  <si>
    <t xml:space="preserve">                  ÓVODA</t>
  </si>
  <si>
    <t>I.1.a.</t>
  </si>
  <si>
    <t xml:space="preserve">      Helyi önkormányzatok működésének általános tám.</t>
  </si>
  <si>
    <t>I.</t>
  </si>
  <si>
    <t xml:space="preserve">           Köznevelési feladatok (óvoda)</t>
  </si>
  <si>
    <t>II.</t>
  </si>
  <si>
    <t xml:space="preserve">      II.</t>
  </si>
  <si>
    <t xml:space="preserve">              Kedvezményes étkezés</t>
  </si>
  <si>
    <t>Pénzbeli szociális feladatok</t>
  </si>
  <si>
    <t>III.</t>
  </si>
  <si>
    <t xml:space="preserve">             Szociális és gyermekjóléti feladatok</t>
  </si>
  <si>
    <t>Köztemető fenntartás támogatása</t>
  </si>
  <si>
    <t>I.1.ba.</t>
  </si>
  <si>
    <t>I.1.bb.</t>
  </si>
  <si>
    <t xml:space="preserve">              beszámítás</t>
  </si>
  <si>
    <t>Gyermekétkeztetés támogatása (bértámogatás)</t>
  </si>
  <si>
    <t xml:space="preserve">             Település üzemeltetés támogatása</t>
  </si>
  <si>
    <t>I.1.b.</t>
  </si>
  <si>
    <t xml:space="preserve">            Önkormányzati hivatal működésének támogatása</t>
  </si>
  <si>
    <t>Arany János Tehetséggondozó Program</t>
  </si>
  <si>
    <t>K481</t>
  </si>
  <si>
    <t>K482</t>
  </si>
  <si>
    <t xml:space="preserve">                 Önkormányzati segélyek</t>
  </si>
  <si>
    <t>Működési tartalék</t>
  </si>
  <si>
    <t>Szakmai tev-t segítő szolgáltatások  (közszolg.,száml.szellemi)</t>
  </si>
  <si>
    <t>Egyéb szolgáltatások (száll.,posta, hull.,munkaeü., bank)</t>
  </si>
  <si>
    <t>Vendégétkezés</t>
  </si>
  <si>
    <t>Iskolai étkezési díjak</t>
  </si>
  <si>
    <t>Óvodai étkezési díjak</t>
  </si>
  <si>
    <t>Alkalmazottak térítése</t>
  </si>
  <si>
    <t>Igazgatás</t>
  </si>
  <si>
    <t>Könyvtár</t>
  </si>
  <si>
    <t>Temető</t>
  </si>
  <si>
    <t>Ruházati költségtérítés  (2013. SZÉP kártya)</t>
  </si>
  <si>
    <t>Táppénz hozzájárulás  (2012. SZÉP kártya kif.adó)</t>
  </si>
  <si>
    <t>Közcélú foglalkoztatás</t>
  </si>
  <si>
    <t xml:space="preserve">Szolgáltatások ellenértéke </t>
  </si>
  <si>
    <t>Fordítot áfa</t>
  </si>
  <si>
    <t>Működési célú központosított előirányzatok  (kompenzáció)</t>
  </si>
  <si>
    <t>Helyi önkormányzatok kiegészítő támogatása    (külterületi)</t>
  </si>
  <si>
    <t>Védőnő</t>
  </si>
  <si>
    <t>plussz küzfoglalk.</t>
  </si>
  <si>
    <t xml:space="preserve">                 Költségvetési  főösszeg</t>
  </si>
  <si>
    <t>Közös Hivatal fennt-hoz átvett pénzeszköz …... Önk-tól</t>
  </si>
  <si>
    <t>Címrendi szám</t>
  </si>
  <si>
    <t>Intézmény neve</t>
  </si>
  <si>
    <t>Össz.:</t>
  </si>
  <si>
    <t>Nem közfoglalkoztatott</t>
  </si>
  <si>
    <t>Közfoglalkoztatott</t>
  </si>
  <si>
    <t>alakulását bemutató mérleg</t>
  </si>
  <si>
    <t>Intézményi működési bevétel</t>
  </si>
  <si>
    <t>Támogatásértékű műk. bevétel</t>
  </si>
  <si>
    <t>Működési bevételek összesen</t>
  </si>
  <si>
    <t>Támogtás értékű felhalmozási bev.</t>
  </si>
  <si>
    <t>Felh.c.pénzeszköz átvétel ÁH-n kív.</t>
  </si>
  <si>
    <t>Felhalmozási bev. összesen</t>
  </si>
  <si>
    <t>Helyi adók</t>
  </si>
  <si>
    <t xml:space="preserve">   Iparűzési adó</t>
  </si>
  <si>
    <t xml:space="preserve">   Építmény adó</t>
  </si>
  <si>
    <t xml:space="preserve">   Telekadó</t>
  </si>
  <si>
    <t>Bevételek összesen</t>
  </si>
  <si>
    <t>Bevétel mindösszesen</t>
  </si>
  <si>
    <t>Dologi kiadások</t>
  </si>
  <si>
    <t>Segélyezés, ellátottak jutt.</t>
  </si>
  <si>
    <t>Műk.c.pénzeszk.átad ÁH-n kív.</t>
  </si>
  <si>
    <t>Fejlesztési kiadások</t>
  </si>
  <si>
    <t>KIADÁSOK MINDÖSSZESEN:</t>
  </si>
  <si>
    <t>A Stabilitási tv. 45.§ (1) bekezdés a) pontja szerinti saját bevételek részletezése a Stabilitási tv. 3.§ (1) bekezdése alapján adósságot</t>
  </si>
  <si>
    <t xml:space="preserve">keletkeztető ügyletből származó tárgyévi, valamint az adósságot keletkeztető ügylegek futamidejének végéig </t>
  </si>
  <si>
    <t>adatok ezer Ft-ban</t>
  </si>
  <si>
    <t>Bevétel</t>
  </si>
  <si>
    <t>Osztalékok, koncessziós díjak</t>
  </si>
  <si>
    <t>Díjak, pótlékok, bírságok</t>
  </si>
  <si>
    <t>Tárgyi eszközök, immateriális javak, vagyoni értékű jog értékesítése, vagyonhasznosításból származó bevétel</t>
  </si>
  <si>
    <t>Részvények, részesedések értékesítése</t>
  </si>
  <si>
    <t>Vállalat értékesítéséből, privitizációból származó bevétel</t>
  </si>
  <si>
    <t>Kezességvállalással kapcsolatos megtérülés</t>
  </si>
  <si>
    <t>Saját bevételek összesen</t>
  </si>
  <si>
    <t>Saját bevételek 50%-a</t>
  </si>
  <si>
    <t>Kisértékű tárgyi eszköz</t>
  </si>
  <si>
    <t>K 322</t>
  </si>
  <si>
    <t>Internet díja</t>
  </si>
  <si>
    <t>Hulladékkezelés</t>
  </si>
  <si>
    <t>nem magyar állampolgár tér díj</t>
  </si>
  <si>
    <t xml:space="preserve">Egyéb kommunikációs szolgáltatások </t>
  </si>
  <si>
    <t>Lakóingatlan bérbeadása, üzemeltetése</t>
  </si>
  <si>
    <t>Jogalkotás</t>
  </si>
  <si>
    <t>Iskola 1.-4. működtetés</t>
  </si>
  <si>
    <t>Iskola 5.-8. működtetés</t>
  </si>
  <si>
    <t>Zöldterületkezelés</t>
  </si>
  <si>
    <t>Közutak, hidak üzemeltetése</t>
  </si>
  <si>
    <t>Sportlétesítmények működtetése</t>
  </si>
  <si>
    <t>Közvilágítás</t>
  </si>
  <si>
    <t>Civil szervezetek működési támogatása</t>
  </si>
  <si>
    <t>Fogorvosi alapellátás</t>
  </si>
  <si>
    <t xml:space="preserve">                       </t>
  </si>
  <si>
    <t>Háziorvosi alapell.</t>
  </si>
  <si>
    <t>K73</t>
  </si>
  <si>
    <t>Vagyoni típusú adók</t>
  </si>
  <si>
    <t>Egyéb adók</t>
  </si>
  <si>
    <t>1 1</t>
  </si>
  <si>
    <t xml:space="preserve">1 1 1 </t>
  </si>
  <si>
    <t xml:space="preserve">Óvoda </t>
  </si>
  <si>
    <t>3 1 1</t>
  </si>
  <si>
    <t>Kommunális adó</t>
  </si>
  <si>
    <t>int.finanszírozás</t>
  </si>
  <si>
    <t xml:space="preserve">Tartalék </t>
  </si>
  <si>
    <t>Adatok: e ft-ban</t>
  </si>
  <si>
    <t>Pénezköz átvétel Levél-Bezenye</t>
  </si>
  <si>
    <t>Pályázatok bevételei</t>
  </si>
  <si>
    <t>Lakosság közműfejlesztés támogatása</t>
  </si>
  <si>
    <r>
      <t>Vagyoni típusú adók (</t>
    </r>
    <r>
      <rPr>
        <sz val="12"/>
        <rFont val="Times"/>
        <family val="1"/>
        <charset val="238"/>
      </rPr>
      <t xml:space="preserve"> építmény, telekadó, komm.adó</t>
    </r>
  </si>
  <si>
    <t xml:space="preserve">                      </t>
  </si>
  <si>
    <r>
      <rPr>
        <b/>
        <sz val="12"/>
        <rFont val="Times"/>
        <family val="1"/>
        <charset val="238"/>
      </rPr>
      <t>Egyéb adók</t>
    </r>
    <r>
      <rPr>
        <sz val="12"/>
        <rFont val="Times"/>
        <family val="1"/>
        <charset val="238"/>
      </rPr>
      <t xml:space="preserve">  (tartozkodás után fizetett idegenforg.adó)</t>
    </r>
  </si>
  <si>
    <t>Közvetített szolgáltatások (Határ közüzemi továbbsz.)</t>
  </si>
  <si>
    <t>Közgyógyellátás</t>
  </si>
  <si>
    <t xml:space="preserve">Bursa </t>
  </si>
  <si>
    <t>Kuka vásárlás térítése</t>
  </si>
  <si>
    <t>Munkavégzésre irányuló egyébb jogv.-nem saját foglalk. Jutt.</t>
  </si>
  <si>
    <t>Családsegítés</t>
  </si>
  <si>
    <t>Gyermekjóléti szolg.</t>
  </si>
  <si>
    <t>Idősek nappali ellátása</t>
  </si>
  <si>
    <t>Nem lakóingatlan bérbeadás</t>
  </si>
  <si>
    <t>Bölcsődei étkezés</t>
  </si>
  <si>
    <t>Óvodapedagógus pótlolagos összeg</t>
  </si>
  <si>
    <t xml:space="preserve">Gyermekétkeztetés támogatása </t>
  </si>
  <si>
    <t>Családsegítés gyermekjóléti</t>
  </si>
  <si>
    <t>Bölcsődei ellátás</t>
  </si>
  <si>
    <t>Közvilágítás feljesztés</t>
  </si>
  <si>
    <t>Áfa</t>
  </si>
  <si>
    <t xml:space="preserve">                  Közös Önkormányzati Hivatal</t>
  </si>
  <si>
    <t>KÖH</t>
  </si>
  <si>
    <t xml:space="preserve">Ruházati költségtérítés </t>
  </si>
  <si>
    <t>Szakmai anyag</t>
  </si>
  <si>
    <t>K3113</t>
  </si>
  <si>
    <t>ESZI</t>
  </si>
  <si>
    <t>háziorvos</t>
  </si>
  <si>
    <t>civil szervezetek</t>
  </si>
  <si>
    <t xml:space="preserve">OEP-től átvett pénzeszköz </t>
  </si>
  <si>
    <t>Pénzeszköz átvétel Levél-Bezenye</t>
  </si>
  <si>
    <t xml:space="preserve">  </t>
  </si>
  <si>
    <t>Állami támogatás</t>
  </si>
  <si>
    <t>Működési célú pe átadás ÁH b.</t>
  </si>
  <si>
    <t>Működési célú pe átadás ÁH k.</t>
  </si>
  <si>
    <t>Hegyeshalom Nagyközségi Önkormányzat</t>
  </si>
  <si>
    <t>Napsugár Óvoda és Bölcsőde</t>
  </si>
  <si>
    <t xml:space="preserve">4 1 1 </t>
  </si>
  <si>
    <t>Közös Önkormányzati Hivatal</t>
  </si>
  <si>
    <t>Idegenforgalmi adó</t>
  </si>
  <si>
    <t>Ingatlan értékesítés</t>
  </si>
  <si>
    <t>Támogatásért.műk.kiadás ÁH-n belül</t>
  </si>
  <si>
    <t>Köztisztviselő</t>
  </si>
  <si>
    <t>LÉTSZÁM</t>
  </si>
  <si>
    <t>Óvodás napközis gyermek</t>
  </si>
  <si>
    <t>Óvodás 75%-os kedv.</t>
  </si>
  <si>
    <t>Óvodás 50%-os  kedv.</t>
  </si>
  <si>
    <t>Óvodás félnapos gyermek</t>
  </si>
  <si>
    <t>Iskolás gyermek napközis alsós</t>
  </si>
  <si>
    <t>Iskolás gyermek napközis felsős</t>
  </si>
  <si>
    <t>Menza alsós</t>
  </si>
  <si>
    <t>Memua felsős</t>
  </si>
  <si>
    <t>Iakolás gyermek napközis alsós 50%</t>
  </si>
  <si>
    <t>Iskolás gyermek napközis alsós ingy.</t>
  </si>
  <si>
    <t>Iskolás gyermek napközis felsős 50%</t>
  </si>
  <si>
    <t>Iskolás gyermek napközis felsős ingy.</t>
  </si>
  <si>
    <t>Menza alsós gyermek</t>
  </si>
  <si>
    <t>Menza alsós gyermek 50%</t>
  </si>
  <si>
    <t xml:space="preserve">Menza felsős gyermek </t>
  </si>
  <si>
    <t>Menza felsős gyermek 50%</t>
  </si>
  <si>
    <t>Menza felsős gyermek ingyenes</t>
  </si>
  <si>
    <t>Iskolás összesen</t>
  </si>
  <si>
    <t>Óvodás összesen</t>
  </si>
  <si>
    <t xml:space="preserve">Bölcsődés gyermek </t>
  </si>
  <si>
    <t>Bölcsődés gyermek 50%</t>
  </si>
  <si>
    <t>Bölcsődés gyermek ingyenes</t>
  </si>
  <si>
    <t>Bölcsődés összesen</t>
  </si>
  <si>
    <t>Munkahelyi étkezés</t>
  </si>
  <si>
    <t>Bölcsődés gyermek</t>
  </si>
  <si>
    <t>EGYÉB MŰKÖDÉSI KIADÁSOK</t>
  </si>
  <si>
    <t>ÖNKORMÁNYZAT</t>
  </si>
  <si>
    <t>Éltes Iskola CSAO, Idősek otthona</t>
  </si>
  <si>
    <t xml:space="preserve">2015. évi </t>
  </si>
  <si>
    <t>Más járulékfizetési kötelezettség</t>
  </si>
  <si>
    <t xml:space="preserve">A működési és fejlesztési célú bevételek és kiadások 2015-2016-2017-2018. évi </t>
  </si>
  <si>
    <t>2015. évi költségvetési előirányzat költségvetési szervenként e Ft-ban</t>
  </si>
  <si>
    <t>2015.évi előirányzat</t>
  </si>
  <si>
    <t>2015. évi terv</t>
  </si>
  <si>
    <t>Óvodás félnapos 50%</t>
  </si>
  <si>
    <t>Óvodás ingyenes</t>
  </si>
  <si>
    <t>Iskoláa gyermek napközis alsós 75%</t>
  </si>
  <si>
    <t>Iskolás gyermek napközis felsős 75%</t>
  </si>
  <si>
    <t>Menza alsós gyermek ingyenes</t>
  </si>
  <si>
    <t>Önkormányzati támogatás</t>
  </si>
  <si>
    <t>Terv  2015.</t>
  </si>
  <si>
    <t>Óvoda számítógép</t>
  </si>
  <si>
    <t>konyha</t>
  </si>
  <si>
    <t>hűtőláda konyha</t>
  </si>
  <si>
    <t>útfelújítás</t>
  </si>
  <si>
    <t>Polg.hiv. felújítás,klíma</t>
  </si>
  <si>
    <t xml:space="preserve">Iskola </t>
  </si>
  <si>
    <t>Rendzésiterv</t>
  </si>
  <si>
    <t>Óvoda kerítésépítés</t>
  </si>
  <si>
    <t>fogorovosi épülete vásárlás</t>
  </si>
  <si>
    <t>Konyha falburkolat csere</t>
  </si>
  <si>
    <t>I.1.e.</t>
  </si>
  <si>
    <t>Üdülőhelyi feladatok támogatása</t>
  </si>
  <si>
    <t>Alapfokú végzettségű óvodapedagógusok</t>
  </si>
  <si>
    <t>2015. évi</t>
  </si>
  <si>
    <r>
      <rPr>
        <b/>
        <sz val="12"/>
        <rFont val="Times"/>
        <family val="1"/>
        <charset val="238"/>
      </rPr>
      <t>Egyéb adók</t>
    </r>
    <r>
      <rPr>
        <sz val="12"/>
        <rFont val="Times"/>
        <family val="1"/>
        <charset val="238"/>
      </rPr>
      <t xml:space="preserve">  (magánszemélyek komm.adója)</t>
    </r>
  </si>
  <si>
    <t>Hitelfelvét</t>
  </si>
  <si>
    <t>Önkormányzati jogalkotás</t>
  </si>
  <si>
    <t>Város és községgzadálkodás</t>
  </si>
  <si>
    <t>Fogorovosi ügyelet</t>
  </si>
  <si>
    <t>Gyermekjóléti szolgálat</t>
  </si>
  <si>
    <t>Időnek nappali ellátása</t>
  </si>
  <si>
    <t>Munkanélküliek aktív k.ell.</t>
  </si>
  <si>
    <t>Lakásfennt.támog</t>
  </si>
  <si>
    <t>Egyéb szoc. És term.ell.</t>
  </si>
  <si>
    <t>2015. terv</t>
  </si>
  <si>
    <t xml:space="preserve"> 2015. évi</t>
  </si>
  <si>
    <t>Hitel felvétel</t>
  </si>
  <si>
    <t>201. évi</t>
  </si>
  <si>
    <t>12. melléklet</t>
  </si>
  <si>
    <t>15. mell.</t>
  </si>
  <si>
    <t>Kiadás</t>
  </si>
  <si>
    <t>Felvett, átvállalt hitel és annak tőketartozása</t>
  </si>
  <si>
    <t>Felvett, átvállalt hitel után (várható) kamatfizetési kötelezettség</t>
  </si>
  <si>
    <t>Felvett, átvállalt kölcsön és annak tőketartozása</t>
  </si>
  <si>
    <t>Felvett, átvállalt kölcsön után (várható) kamatfizetési kötelezettség</t>
  </si>
  <si>
    <t>Hitelviszonyt megtestesítő értékpapír</t>
  </si>
  <si>
    <t>Adott váltó</t>
  </si>
  <si>
    <t>Pénzügyi lízing</t>
  </si>
  <si>
    <t>Halasztott fizetés</t>
  </si>
  <si>
    <t>Kezességvállalásból eredető fizetési kötelezettség</t>
  </si>
  <si>
    <t>Előző években keletkezett tágyévet terhelő fizetési kötelezettség összesen</t>
  </si>
  <si>
    <t>Felvett , átvállalt hitel után (várható kamatfizetési kötelezettség)</t>
  </si>
  <si>
    <t>Tágyévben keletkezett, illetve keletkező, tágyévet terhelő fizetési kötelezettség összesen</t>
  </si>
  <si>
    <t>Fizetési kötelezettség összesen</t>
  </si>
  <si>
    <t>Fizetési kötelezettséggel csökkentett saját bevétel</t>
  </si>
  <si>
    <t>14.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</si>
</sst>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  <numFmt numFmtId="166" formatCode="#,###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Times"/>
      <family val="1"/>
      <charset val="238"/>
    </font>
    <font>
      <b/>
      <sz val="8"/>
      <name val="Times"/>
      <family val="1"/>
      <charset val="238"/>
    </font>
    <font>
      <b/>
      <sz val="9"/>
      <name val="Times"/>
      <family val="1"/>
      <charset val="238"/>
    </font>
    <font>
      <sz val="9"/>
      <name val="Times"/>
      <family val="1"/>
      <charset val="238"/>
    </font>
    <font>
      <b/>
      <sz val="10"/>
      <name val="Times"/>
      <family val="1"/>
      <charset val="238"/>
    </font>
    <font>
      <b/>
      <sz val="12"/>
      <name val="Times"/>
      <family val="1"/>
      <charset val="238"/>
    </font>
    <font>
      <sz val="12"/>
      <name val="Times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name val="Times"/>
      <family val="1"/>
      <charset val="238"/>
    </font>
    <font>
      <sz val="11"/>
      <name val="Times"/>
      <family val="1"/>
      <charset val="238"/>
    </font>
    <font>
      <b/>
      <sz val="14"/>
      <name val="Times"/>
      <family val="1"/>
      <charset val="238"/>
    </font>
    <font>
      <sz val="12"/>
      <color indexed="8"/>
      <name val="Times"/>
      <family val="1"/>
      <charset val="238"/>
    </font>
    <font>
      <sz val="10"/>
      <name val="Times"/>
      <family val="1"/>
      <charset val="238"/>
    </font>
    <font>
      <sz val="12"/>
      <name val="Times"/>
      <family val="1"/>
    </font>
    <font>
      <b/>
      <sz val="14"/>
      <color indexed="10"/>
      <name val="Times"/>
      <family val="1"/>
      <charset val="238"/>
    </font>
    <font>
      <b/>
      <sz val="12"/>
      <color indexed="8"/>
      <name val="Times"/>
      <family val="1"/>
      <charset val="238"/>
    </font>
    <font>
      <sz val="14"/>
      <name val="Times"/>
      <family val="1"/>
      <charset val="238"/>
    </font>
    <font>
      <b/>
      <i/>
      <sz val="9"/>
      <name val="Times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"/>
      <family val="1"/>
      <charset val="238"/>
    </font>
    <font>
      <b/>
      <sz val="14"/>
      <name val="Times New Roman"/>
      <family val="1"/>
      <charset val="238"/>
    </font>
    <font>
      <sz val="12"/>
      <color indexed="10"/>
      <name val="Times"/>
      <family val="1"/>
      <charset val="238"/>
    </font>
    <font>
      <b/>
      <sz val="12"/>
      <color indexed="8"/>
      <name val="Times"/>
      <family val="1"/>
      <charset val="238"/>
    </font>
    <font>
      <b/>
      <sz val="10"/>
      <color indexed="8"/>
      <name val="Times"/>
      <family val="1"/>
      <charset val="238"/>
    </font>
    <font>
      <b/>
      <i/>
      <sz val="9"/>
      <color indexed="8"/>
      <name val="Times"/>
      <family val="1"/>
      <charset val="238"/>
    </font>
    <font>
      <i/>
      <sz val="12"/>
      <color indexed="10"/>
      <name val="Times"/>
      <family val="1"/>
      <charset val="238"/>
    </font>
    <font>
      <sz val="12"/>
      <color indexed="8"/>
      <name val="Times"/>
      <family val="1"/>
    </font>
    <font>
      <sz val="11"/>
      <color indexed="10"/>
      <name val="Times"/>
      <family val="1"/>
      <charset val="238"/>
    </font>
    <font>
      <b/>
      <sz val="16"/>
      <name val="Times"/>
      <family val="1"/>
      <charset val="238"/>
    </font>
    <font>
      <sz val="10"/>
      <name val="Arial CE"/>
      <charset val="238"/>
    </font>
    <font>
      <b/>
      <sz val="12"/>
      <name val="Times"/>
      <family val="1"/>
    </font>
    <font>
      <sz val="12"/>
      <name val="Times New Roman CE"/>
      <charset val="238"/>
    </font>
    <font>
      <sz val="14"/>
      <color indexed="8"/>
      <name val="Times"/>
      <family val="1"/>
      <charset val="238"/>
    </font>
    <font>
      <b/>
      <i/>
      <sz val="11"/>
      <name val="Times"/>
      <family val="1"/>
      <charset val="238"/>
    </font>
    <font>
      <b/>
      <sz val="14"/>
      <color indexed="8"/>
      <name val="Times"/>
      <family val="1"/>
      <charset val="238"/>
    </font>
    <font>
      <i/>
      <sz val="10"/>
      <name val="Times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Arial CE"/>
      <charset val="238"/>
    </font>
    <font>
      <sz val="14"/>
      <color indexed="10"/>
      <name val="Times"/>
      <family val="1"/>
      <charset val="238"/>
    </font>
    <font>
      <sz val="12"/>
      <name val="Times"/>
      <family val="1"/>
      <charset val="238"/>
    </font>
    <font>
      <sz val="14"/>
      <name val="Times"/>
      <family val="1"/>
      <charset val="238"/>
    </font>
    <font>
      <sz val="11"/>
      <name val="Times"/>
      <family val="1"/>
      <charset val="238"/>
    </font>
    <font>
      <b/>
      <sz val="12"/>
      <name val="Times"/>
      <family val="1"/>
      <charset val="238"/>
    </font>
    <font>
      <b/>
      <sz val="14"/>
      <name val="Times"/>
      <family val="1"/>
      <charset val="238"/>
    </font>
    <font>
      <b/>
      <sz val="10"/>
      <name val="Times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"/>
      <family val="1"/>
      <charset val="238"/>
    </font>
    <font>
      <sz val="12"/>
      <name val="Times New Roman"/>
      <family val="1"/>
      <charset val="238"/>
    </font>
    <font>
      <sz val="11"/>
      <name val="Arial CE"/>
      <charset val="238"/>
    </font>
    <font>
      <i/>
      <sz val="11"/>
      <name val="Times"/>
      <family val="1"/>
      <charset val="238"/>
    </font>
    <font>
      <sz val="16"/>
      <name val="Times"/>
      <family val="1"/>
      <charset val="238"/>
    </font>
    <font>
      <b/>
      <sz val="10"/>
      <name val="Arial CE"/>
      <charset val="238"/>
    </font>
    <font>
      <b/>
      <i/>
      <sz val="11"/>
      <name val="Times New Roman"/>
      <family val="1"/>
      <charset val="238"/>
    </font>
    <font>
      <sz val="10"/>
      <name val="Times"/>
      <family val="1"/>
      <charset val="238"/>
    </font>
    <font>
      <sz val="11"/>
      <name val="Times New Roman"/>
      <family val="1"/>
      <charset val="238"/>
    </font>
    <font>
      <sz val="11"/>
      <color indexed="8"/>
      <name val="Times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"/>
      <family val="1"/>
    </font>
    <font>
      <sz val="11"/>
      <name val="Times"/>
      <family val="1"/>
    </font>
    <font>
      <sz val="14"/>
      <name val="Times"/>
      <family val="1"/>
    </font>
    <font>
      <i/>
      <sz val="12"/>
      <name val="Times"/>
      <family val="1"/>
    </font>
    <font>
      <sz val="12"/>
      <color theme="1"/>
      <name val="Times"/>
      <family val="1"/>
      <charset val="238"/>
    </font>
    <font>
      <b/>
      <sz val="16"/>
      <color rgb="FFFF0000"/>
      <name val="Times"/>
      <family val="1"/>
      <charset val="238"/>
    </font>
    <font>
      <b/>
      <sz val="14"/>
      <color rgb="FFFF0000"/>
      <name val="Times"/>
      <family val="1"/>
      <charset val="238"/>
    </font>
    <font>
      <b/>
      <sz val="12"/>
      <color theme="1"/>
      <name val="Times"/>
      <family val="1"/>
      <charset val="238"/>
    </font>
    <font>
      <b/>
      <sz val="12"/>
      <color rgb="FFFF0000"/>
      <name val="Times"/>
      <family val="1"/>
      <charset val="238"/>
    </font>
    <font>
      <sz val="12"/>
      <color rgb="FFFF0000"/>
      <name val="Times"/>
      <family val="1"/>
      <charset val="238"/>
    </font>
    <font>
      <sz val="11"/>
      <color theme="1"/>
      <name val="Times"/>
      <family val="1"/>
      <charset val="238"/>
    </font>
    <font>
      <b/>
      <sz val="14"/>
      <color rgb="FFC00000"/>
      <name val="Times"/>
      <family val="1"/>
      <charset val="238"/>
    </font>
    <font>
      <sz val="12"/>
      <color rgb="FFC00000"/>
      <name val="Times"/>
      <family val="1"/>
      <charset val="238"/>
    </font>
    <font>
      <b/>
      <sz val="12"/>
      <color rgb="FFC00000"/>
      <name val="Times"/>
      <family val="1"/>
      <charset val="238"/>
    </font>
    <font>
      <sz val="14"/>
      <color rgb="FFFF0000"/>
      <name val="Times"/>
      <family val="1"/>
      <charset val="238"/>
    </font>
    <font>
      <sz val="14"/>
      <color theme="1"/>
      <name val="Times"/>
      <family val="1"/>
      <charset val="238"/>
    </font>
    <font>
      <b/>
      <sz val="14"/>
      <color theme="1"/>
      <name val="Times"/>
      <family val="1"/>
      <charset val="238"/>
    </font>
    <font>
      <b/>
      <sz val="11"/>
      <color rgb="FFFF0000"/>
      <name val="Times"/>
      <family val="1"/>
      <charset val="238"/>
    </font>
    <font>
      <b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Times"/>
      <charset val="238"/>
    </font>
    <font>
      <sz val="9"/>
      <name val="Arial CE"/>
      <charset val="238"/>
    </font>
    <font>
      <sz val="14"/>
      <name val="Arial CE"/>
      <charset val="238"/>
    </font>
    <font>
      <b/>
      <u/>
      <sz val="14"/>
      <name val="Times"/>
      <family val="1"/>
      <charset val="238"/>
    </font>
    <font>
      <b/>
      <sz val="14"/>
      <name val="Arial"/>
      <family val="2"/>
      <charset val="238"/>
    </font>
    <font>
      <sz val="16"/>
      <color rgb="FFC00000"/>
      <name val="Times"/>
      <family val="1"/>
      <charset val="238"/>
    </font>
    <font>
      <sz val="16"/>
      <color rgb="FFFF0000"/>
      <name val="Times"/>
      <family val="1"/>
      <charset val="238"/>
    </font>
    <font>
      <sz val="16"/>
      <color indexed="8"/>
      <name val="Times"/>
      <family val="1"/>
      <charset val="238"/>
    </font>
    <font>
      <b/>
      <sz val="16"/>
      <name val="Times"/>
      <charset val="238"/>
    </font>
    <font>
      <sz val="16"/>
      <name val="Arial CE"/>
      <charset val="238"/>
    </font>
    <font>
      <b/>
      <sz val="14"/>
      <name val="Times"/>
      <charset val="238"/>
    </font>
    <font>
      <sz val="14"/>
      <name val="Times"/>
      <charset val="238"/>
    </font>
    <font>
      <b/>
      <sz val="12"/>
      <color indexed="10"/>
      <name val="Times"/>
      <family val="1"/>
      <charset val="238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" fillId="17" borderId="7" applyNumberFormat="0" applyFont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4" borderId="0" applyNumberFormat="0" applyBorder="0" applyAlignment="0" applyProtection="0"/>
    <xf numFmtId="0" fontId="21" fillId="22" borderId="8" applyNumberFormat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50" fillId="0" borderId="0"/>
    <xf numFmtId="0" fontId="23" fillId="0" borderId="9" applyNumberFormat="0" applyFill="0" applyAlignment="0" applyProtection="0"/>
    <xf numFmtId="0" fontId="24" fillId="3" borderId="0" applyNumberFormat="0" applyBorder="0" applyAlignment="0" applyProtection="0"/>
    <xf numFmtId="0" fontId="25" fillId="23" borderId="0" applyNumberFormat="0" applyBorder="0" applyAlignment="0" applyProtection="0"/>
    <xf numFmtId="0" fontId="26" fillId="22" borderId="1" applyNumberFormat="0" applyAlignment="0" applyProtection="0"/>
    <xf numFmtId="0" fontId="99" fillId="0" borderId="0"/>
  </cellStyleXfs>
  <cellXfs count="906">
    <xf numFmtId="0" fontId="0" fillId="0" borderId="0" xfId="0"/>
    <xf numFmtId="0" fontId="6" fillId="0" borderId="10" xfId="0" applyFont="1" applyBorder="1"/>
    <xf numFmtId="0" fontId="9" fillId="0" borderId="10" xfId="0" applyFont="1" applyBorder="1"/>
    <xf numFmtId="3" fontId="28" fillId="0" borderId="10" xfId="0" applyNumberFormat="1" applyFont="1" applyBorder="1"/>
    <xf numFmtId="0" fontId="28" fillId="0" borderId="10" xfId="0" applyFont="1" applyBorder="1"/>
    <xf numFmtId="164" fontId="9" fillId="25" borderId="10" xfId="26" applyNumberFormat="1" applyFont="1" applyFill="1" applyBorder="1"/>
    <xf numFmtId="0" fontId="27" fillId="26" borderId="10" xfId="0" applyFont="1" applyFill="1" applyBorder="1"/>
    <xf numFmtId="0" fontId="31" fillId="0" borderId="10" xfId="0" applyFont="1" applyBorder="1"/>
    <xf numFmtId="164" fontId="31" fillId="25" borderId="10" xfId="26" applyNumberFormat="1" applyFont="1" applyFill="1" applyBorder="1"/>
    <xf numFmtId="164" fontId="7" fillId="25" borderId="10" xfId="26" applyNumberFormat="1" applyFont="1" applyFill="1" applyBorder="1"/>
    <xf numFmtId="164" fontId="29" fillId="25" borderId="10" xfId="26" applyNumberFormat="1" applyFont="1" applyFill="1" applyBorder="1"/>
    <xf numFmtId="0" fontId="4" fillId="25" borderId="10" xfId="0" applyFont="1" applyFill="1" applyBorder="1"/>
    <xf numFmtId="3" fontId="5" fillId="25" borderId="10" xfId="0" applyNumberFormat="1" applyFont="1" applyFill="1" applyBorder="1" applyAlignment="1" applyProtection="1">
      <alignment horizontal="right" vertical="center" wrapText="1"/>
    </xf>
    <xf numFmtId="3" fontId="36" fillId="25" borderId="10" xfId="0" applyNumberFormat="1" applyFont="1" applyFill="1" applyBorder="1" applyAlignment="1" applyProtection="1">
      <alignment horizontal="right" vertical="center" wrapText="1"/>
    </xf>
    <xf numFmtId="0" fontId="3" fillId="25" borderId="10" xfId="0" applyFont="1" applyFill="1" applyBorder="1" applyAlignment="1">
      <alignment horizontal="right"/>
    </xf>
    <xf numFmtId="0" fontId="36" fillId="25" borderId="10" xfId="0" applyFont="1" applyFill="1" applyBorder="1"/>
    <xf numFmtId="3" fontId="4" fillId="25" borderId="10" xfId="0" applyNumberFormat="1" applyFont="1" applyFill="1" applyBorder="1"/>
    <xf numFmtId="3" fontId="6" fillId="25" borderId="10" xfId="0" applyNumberFormat="1" applyFont="1" applyFill="1" applyBorder="1" applyAlignment="1" applyProtection="1">
      <alignment horizontal="right" vertical="center" wrapText="1"/>
    </xf>
    <xf numFmtId="3" fontId="4" fillId="25" borderId="10" xfId="0" applyNumberFormat="1" applyFont="1" applyFill="1" applyBorder="1" applyAlignment="1" applyProtection="1">
      <alignment horizontal="right" vertical="center" wrapText="1"/>
      <protection locked="0"/>
    </xf>
    <xf numFmtId="164" fontId="6" fillId="25" borderId="10" xfId="26" applyNumberFormat="1" applyFont="1" applyFill="1" applyBorder="1"/>
    <xf numFmtId="164" fontId="5" fillId="25" borderId="10" xfId="26" applyNumberFormat="1" applyFont="1" applyFill="1" applyBorder="1"/>
    <xf numFmtId="164" fontId="7" fillId="26" borderId="10" xfId="26" applyNumberFormat="1" applyFont="1" applyFill="1" applyBorder="1"/>
    <xf numFmtId="166" fontId="5" fillId="26" borderId="10" xfId="0" applyNumberFormat="1" applyFont="1" applyFill="1" applyBorder="1"/>
    <xf numFmtId="166" fontId="8" fillId="26" borderId="10" xfId="0" applyNumberFormat="1" applyFont="1" applyFill="1" applyBorder="1"/>
    <xf numFmtId="164" fontId="29" fillId="26" borderId="10" xfId="26" applyNumberFormat="1" applyFont="1" applyFill="1" applyBorder="1"/>
    <xf numFmtId="0" fontId="7" fillId="26" borderId="10" xfId="0" applyFont="1" applyFill="1" applyBorder="1"/>
    <xf numFmtId="0" fontId="9" fillId="25" borderId="10" xfId="0" applyFont="1" applyFill="1" applyBorder="1"/>
    <xf numFmtId="164" fontId="7" fillId="0" borderId="10" xfId="26" applyNumberFormat="1" applyFont="1" applyBorder="1"/>
    <xf numFmtId="164" fontId="9" fillId="0" borderId="10" xfId="26" applyNumberFormat="1" applyFont="1" applyBorder="1"/>
    <xf numFmtId="164" fontId="35" fillId="26" borderId="10" xfId="40" applyNumberFormat="1" applyFont="1" applyFill="1" applyBorder="1"/>
    <xf numFmtId="0" fontId="35" fillId="26" borderId="10" xfId="40" applyFont="1" applyFill="1" applyBorder="1"/>
    <xf numFmtId="3" fontId="28" fillId="0" borderId="10" xfId="0" applyNumberFormat="1" applyFont="1" applyFill="1" applyBorder="1"/>
    <xf numFmtId="3" fontId="28" fillId="25" borderId="10" xfId="0" applyNumberFormat="1" applyFont="1" applyFill="1" applyBorder="1"/>
    <xf numFmtId="0" fontId="7" fillId="0" borderId="10" xfId="0" applyFont="1" applyBorder="1"/>
    <xf numFmtId="164" fontId="28" fillId="25" borderId="10" xfId="26" applyNumberFormat="1" applyFont="1" applyFill="1" applyBorder="1"/>
    <xf numFmtId="164" fontId="31" fillId="0" borderId="10" xfId="26" applyNumberFormat="1" applyFont="1" applyBorder="1"/>
    <xf numFmtId="0" fontId="31" fillId="0" borderId="0" xfId="0" applyFont="1"/>
    <xf numFmtId="166" fontId="28" fillId="26" borderId="10" xfId="0" applyNumberFormat="1" applyFont="1" applyFill="1" applyBorder="1"/>
    <xf numFmtId="164" fontId="31" fillId="0" borderId="0" xfId="0" applyNumberFormat="1" applyFont="1"/>
    <xf numFmtId="164" fontId="31" fillId="0" borderId="0" xfId="26" applyNumberFormat="1" applyFont="1"/>
    <xf numFmtId="164" fontId="27" fillId="25" borderId="10" xfId="26" applyNumberFormat="1" applyFont="1" applyFill="1" applyBorder="1"/>
    <xf numFmtId="164" fontId="27" fillId="27" borderId="10" xfId="26" applyNumberFormat="1" applyFont="1" applyFill="1" applyBorder="1"/>
    <xf numFmtId="0" fontId="29" fillId="26" borderId="15" xfId="0" applyFont="1" applyFill="1" applyBorder="1" applyAlignment="1">
      <alignment horizontal="center"/>
    </xf>
    <xf numFmtId="0" fontId="29" fillId="26" borderId="14" xfId="0" applyFont="1" applyFill="1" applyBorder="1" applyAlignment="1">
      <alignment horizontal="center"/>
    </xf>
    <xf numFmtId="164" fontId="7" fillId="27" borderId="10" xfId="26" applyNumberFormat="1" applyFont="1" applyFill="1" applyBorder="1"/>
    <xf numFmtId="164" fontId="29" fillId="27" borderId="10" xfId="26" applyNumberFormat="1" applyFont="1" applyFill="1" applyBorder="1"/>
    <xf numFmtId="166" fontId="9" fillId="0" borderId="13" xfId="0" applyNumberFormat="1" applyFont="1" applyFill="1" applyBorder="1" applyAlignment="1" applyProtection="1">
      <alignment vertical="center" wrapText="1"/>
      <protection locked="0"/>
    </xf>
    <xf numFmtId="166" fontId="9" fillId="0" borderId="10" xfId="0" applyNumberFormat="1" applyFont="1" applyFill="1" applyBorder="1" applyAlignment="1">
      <alignment horizontal="left" vertical="center" wrapText="1"/>
    </xf>
    <xf numFmtId="0" fontId="9" fillId="0" borderId="13" xfId="0" applyFont="1" applyBorder="1"/>
    <xf numFmtId="166" fontId="9" fillId="0" borderId="13" xfId="0" applyNumberFormat="1" applyFont="1" applyFill="1" applyBorder="1" applyAlignment="1" applyProtection="1">
      <alignment vertical="center" wrapText="1"/>
    </xf>
    <xf numFmtId="0" fontId="9" fillId="25" borderId="10" xfId="0" applyFont="1" applyFill="1" applyBorder="1" applyAlignment="1" applyProtection="1">
      <alignment horizontal="left" vertical="center" wrapText="1"/>
      <protection locked="0"/>
    </xf>
    <xf numFmtId="0" fontId="8" fillId="25" borderId="10" xfId="0" applyFont="1" applyFill="1" applyBorder="1"/>
    <xf numFmtId="0" fontId="8" fillId="25" borderId="10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/>
    <xf numFmtId="0" fontId="9" fillId="0" borderId="13" xfId="0" applyFont="1" applyFill="1" applyBorder="1"/>
    <xf numFmtId="0" fontId="8" fillId="25" borderId="13" xfId="0" applyFont="1" applyFill="1" applyBorder="1"/>
    <xf numFmtId="0" fontId="9" fillId="25" borderId="13" xfId="0" applyFont="1" applyFill="1" applyBorder="1"/>
    <xf numFmtId="164" fontId="8" fillId="26" borderId="10" xfId="26" applyNumberFormat="1" applyFont="1" applyFill="1" applyBorder="1" applyAlignment="1">
      <alignment horizontal="center"/>
    </xf>
    <xf numFmtId="164" fontId="7" fillId="25" borderId="0" xfId="26" applyNumberFormat="1" applyFont="1" applyFill="1" applyBorder="1"/>
    <xf numFmtId="164" fontId="0" fillId="0" borderId="0" xfId="0" applyNumberFormat="1"/>
    <xf numFmtId="164" fontId="29" fillId="28" borderId="10" xfId="26" applyNumberFormat="1" applyFont="1" applyFill="1" applyBorder="1"/>
    <xf numFmtId="164" fontId="47" fillId="28" borderId="10" xfId="26" applyNumberFormat="1" applyFont="1" applyFill="1" applyBorder="1"/>
    <xf numFmtId="0" fontId="34" fillId="25" borderId="10" xfId="0" applyFont="1" applyFill="1" applyBorder="1" applyAlignment="1">
      <alignment horizontal="center"/>
    </xf>
    <xf numFmtId="164" fontId="3" fillId="0" borderId="0" xfId="0" applyNumberFormat="1" applyFont="1"/>
    <xf numFmtId="0" fontId="34" fillId="29" borderId="10" xfId="0" applyFont="1" applyFill="1" applyBorder="1" applyAlignment="1">
      <alignment horizontal="center"/>
    </xf>
    <xf numFmtId="164" fontId="29" fillId="27" borderId="10" xfId="26" applyNumberFormat="1" applyFont="1" applyFill="1" applyBorder="1" applyAlignment="1"/>
    <xf numFmtId="164" fontId="29" fillId="26" borderId="10" xfId="40" applyNumberFormat="1" applyFont="1" applyFill="1" applyBorder="1"/>
    <xf numFmtId="166" fontId="8" fillId="0" borderId="15" xfId="0" applyNumberFormat="1" applyFont="1" applyFill="1" applyBorder="1" applyAlignment="1">
      <alignment horizontal="center" vertical="center" wrapText="1"/>
    </xf>
    <xf numFmtId="166" fontId="8" fillId="0" borderId="14" xfId="0" applyNumberFormat="1" applyFont="1" applyFill="1" applyBorder="1" applyAlignment="1">
      <alignment horizontal="center" vertical="center" wrapText="1"/>
    </xf>
    <xf numFmtId="166" fontId="8" fillId="26" borderId="10" xfId="0" applyNumberFormat="1" applyFont="1" applyFill="1" applyBorder="1" applyAlignment="1" applyProtection="1">
      <alignment horizontal="center" vertical="center" wrapText="1"/>
      <protection locked="0"/>
    </xf>
    <xf numFmtId="166" fontId="8" fillId="26" borderId="10" xfId="0" applyNumberFormat="1" applyFont="1" applyFill="1" applyBorder="1" applyAlignment="1" applyProtection="1">
      <alignment horizontal="center" vertical="center" wrapText="1"/>
    </xf>
    <xf numFmtId="166" fontId="9" fillId="26" borderId="10" xfId="0" applyNumberFormat="1" applyFont="1" applyFill="1" applyBorder="1" applyAlignment="1" applyProtection="1">
      <alignment horizontal="center" vertical="center" wrapText="1"/>
      <protection locked="0"/>
    </xf>
    <xf numFmtId="166" fontId="9" fillId="26" borderId="10" xfId="0" applyNumberFormat="1" applyFont="1" applyFill="1" applyBorder="1" applyAlignment="1" applyProtection="1">
      <alignment horizontal="center" vertical="center" wrapText="1"/>
    </xf>
    <xf numFmtId="164" fontId="8" fillId="26" borderId="10" xfId="27" applyNumberFormat="1" applyFont="1" applyFill="1" applyBorder="1"/>
    <xf numFmtId="164" fontId="34" fillId="26" borderId="10" xfId="27" applyNumberFormat="1" applyFont="1" applyFill="1" applyBorder="1" applyAlignment="1" applyProtection="1">
      <alignment vertical="center" wrapText="1"/>
    </xf>
    <xf numFmtId="164" fontId="9" fillId="25" borderId="10" xfId="27" applyNumberFormat="1" applyFont="1" applyFill="1" applyBorder="1"/>
    <xf numFmtId="164" fontId="51" fillId="25" borderId="10" xfId="27" applyNumberFormat="1" applyFont="1" applyFill="1" applyBorder="1" applyAlignment="1" applyProtection="1">
      <alignment vertical="center" wrapText="1"/>
    </xf>
    <xf numFmtId="164" fontId="45" fillId="25" borderId="10" xfId="27" applyNumberFormat="1" applyFont="1" applyFill="1" applyBorder="1" applyAlignment="1" applyProtection="1">
      <alignment vertical="center" wrapText="1"/>
    </xf>
    <xf numFmtId="166" fontId="9" fillId="0" borderId="10" xfId="0" applyNumberFormat="1" applyFont="1" applyFill="1" applyBorder="1" applyAlignment="1" applyProtection="1">
      <alignment vertical="center" wrapText="1"/>
      <protection locked="0"/>
    </xf>
    <xf numFmtId="164" fontId="30" fillId="25" borderId="10" xfId="27" applyNumberFormat="1" applyFont="1" applyFill="1" applyBorder="1" applyAlignment="1" applyProtection="1">
      <alignment vertical="center" wrapText="1"/>
    </xf>
    <xf numFmtId="166" fontId="9" fillId="0" borderId="10" xfId="0" applyNumberFormat="1" applyFont="1" applyFill="1" applyBorder="1" applyAlignment="1">
      <alignment vertical="center" wrapText="1"/>
    </xf>
    <xf numFmtId="0" fontId="9" fillId="26" borderId="10" xfId="0" applyFont="1" applyFill="1" applyBorder="1"/>
    <xf numFmtId="164" fontId="8" fillId="26" borderId="10" xfId="27" applyNumberFormat="1" applyFont="1" applyFill="1" applyBorder="1" applyAlignment="1" applyProtection="1">
      <alignment vertical="center" wrapText="1"/>
    </xf>
    <xf numFmtId="164" fontId="35" fillId="25" borderId="10" xfId="27" applyNumberFormat="1" applyFont="1" applyFill="1" applyBorder="1" applyAlignment="1" applyProtection="1">
      <alignment vertical="center" wrapText="1"/>
    </xf>
    <xf numFmtId="164" fontId="9" fillId="25" borderId="10" xfId="27" applyNumberFormat="1" applyFont="1" applyFill="1" applyBorder="1" applyAlignment="1" applyProtection="1">
      <alignment vertical="center" wrapText="1"/>
    </xf>
    <xf numFmtId="166" fontId="8" fillId="26" borderId="10" xfId="0" applyNumberFormat="1" applyFont="1" applyFill="1" applyBorder="1" applyAlignment="1">
      <alignment horizontal="center" vertical="center" wrapText="1"/>
    </xf>
    <xf numFmtId="164" fontId="8" fillId="26" borderId="10" xfId="27" applyNumberFormat="1" applyFont="1" applyFill="1" applyBorder="1" applyAlignment="1">
      <alignment vertical="center" wrapText="1"/>
    </xf>
    <xf numFmtId="166" fontId="28" fillId="0" borderId="14" xfId="0" applyNumberFormat="1" applyFont="1" applyFill="1" applyBorder="1" applyAlignment="1" applyProtection="1">
      <alignment vertical="center" wrapText="1"/>
      <protection locked="0"/>
    </xf>
    <xf numFmtId="166" fontId="28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66" fontId="28" fillId="0" borderId="10" xfId="0" applyNumberFormat="1" applyFont="1" applyFill="1" applyBorder="1" applyAlignment="1" applyProtection="1">
      <alignment vertical="center" wrapText="1"/>
      <protection locked="0"/>
    </xf>
    <xf numFmtId="166" fontId="27" fillId="0" borderId="10" xfId="0" applyNumberFormat="1" applyFont="1" applyFill="1" applyBorder="1" applyAlignment="1" applyProtection="1">
      <alignment vertical="center" wrapText="1"/>
      <protection locked="0"/>
    </xf>
    <xf numFmtId="166" fontId="2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6" fontId="28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6" fontId="27" fillId="0" borderId="21" xfId="0" applyNumberFormat="1" applyFont="1" applyFill="1" applyBorder="1" applyAlignment="1" applyProtection="1">
      <alignment horizontal="right" vertical="center" wrapText="1"/>
    </xf>
    <xf numFmtId="166" fontId="27" fillId="0" borderId="20" xfId="0" applyNumberFormat="1" applyFont="1" applyFill="1" applyBorder="1" applyAlignment="1">
      <alignment horizontal="right" vertical="center" wrapText="1" indent="1"/>
    </xf>
    <xf numFmtId="166" fontId="27" fillId="0" borderId="16" xfId="0" applyNumberFormat="1" applyFont="1" applyFill="1" applyBorder="1" applyAlignment="1" applyProtection="1">
      <alignment horizontal="right" vertical="center" wrapText="1"/>
    </xf>
    <xf numFmtId="166" fontId="27" fillId="0" borderId="29" xfId="0" applyNumberFormat="1" applyFont="1" applyFill="1" applyBorder="1" applyAlignment="1">
      <alignment horizontal="right" vertical="center" wrapText="1" indent="1"/>
    </xf>
    <xf numFmtId="164" fontId="28" fillId="0" borderId="10" xfId="26" applyNumberFormat="1" applyFont="1" applyBorder="1"/>
    <xf numFmtId="166" fontId="31" fillId="0" borderId="14" xfId="0" applyNumberFormat="1" applyFont="1" applyFill="1" applyBorder="1" applyAlignment="1" applyProtection="1">
      <alignment vertical="center" wrapText="1"/>
      <protection locked="0"/>
    </xf>
    <xf numFmtId="166" fontId="31" fillId="0" borderId="10" xfId="0" applyNumberFormat="1" applyFont="1" applyFill="1" applyBorder="1" applyAlignment="1" applyProtection="1">
      <alignment vertical="center" wrapText="1"/>
      <protection locked="0"/>
    </xf>
    <xf numFmtId="166" fontId="7" fillId="0" borderId="10" xfId="0" applyNumberFormat="1" applyFont="1" applyFill="1" applyBorder="1" applyAlignment="1" applyProtection="1">
      <alignment vertical="center" wrapText="1"/>
      <protection locked="0"/>
    </xf>
    <xf numFmtId="166" fontId="7" fillId="0" borderId="21" xfId="0" applyNumberFormat="1" applyFont="1" applyFill="1" applyBorder="1" applyAlignment="1" applyProtection="1">
      <alignment horizontal="right" vertical="center" wrapText="1"/>
    </xf>
    <xf numFmtId="164" fontId="7" fillId="0" borderId="0" xfId="26" applyNumberFormat="1" applyFont="1"/>
    <xf numFmtId="0" fontId="31" fillId="0" borderId="0" xfId="0" applyFont="1" applyAlignment="1">
      <alignment horizontal="center"/>
    </xf>
    <xf numFmtId="0" fontId="28" fillId="0" borderId="13" xfId="0" applyFont="1" applyBorder="1"/>
    <xf numFmtId="0" fontId="27" fillId="26" borderId="13" xfId="0" applyFont="1" applyFill="1" applyBorder="1"/>
    <xf numFmtId="164" fontId="27" fillId="30" borderId="10" xfId="26" applyNumberFormat="1" applyFont="1" applyFill="1" applyBorder="1"/>
    <xf numFmtId="164" fontId="8" fillId="30" borderId="10" xfId="26" applyNumberFormat="1" applyFont="1" applyFill="1" applyBorder="1"/>
    <xf numFmtId="0" fontId="27" fillId="30" borderId="10" xfId="0" applyFont="1" applyFill="1" applyBorder="1"/>
    <xf numFmtId="0" fontId="27" fillId="30" borderId="13" xfId="0" applyFont="1" applyFill="1" applyBorder="1"/>
    <xf numFmtId="164" fontId="9" fillId="30" borderId="10" xfId="26" applyNumberFormat="1" applyFont="1" applyFill="1" applyBorder="1"/>
    <xf numFmtId="0" fontId="8" fillId="30" borderId="10" xfId="0" applyFont="1" applyFill="1" applyBorder="1" applyAlignment="1">
      <alignment horizontal="center"/>
    </xf>
    <xf numFmtId="0" fontId="8" fillId="30" borderId="10" xfId="0" applyFont="1" applyFill="1" applyBorder="1"/>
    <xf numFmtId="164" fontId="34" fillId="30" borderId="10" xfId="26" applyNumberFormat="1" applyFont="1" applyFill="1" applyBorder="1"/>
    <xf numFmtId="0" fontId="8" fillId="30" borderId="13" xfId="0" applyFont="1" applyFill="1" applyBorder="1"/>
    <xf numFmtId="164" fontId="8" fillId="30" borderId="10" xfId="26" applyNumberFormat="1" applyFont="1" applyFill="1" applyBorder="1" applyAlignment="1" applyProtection="1">
      <alignment vertical="center" wrapText="1"/>
    </xf>
    <xf numFmtId="164" fontId="29" fillId="30" borderId="10" xfId="26" applyNumberFormat="1" applyFont="1" applyFill="1" applyBorder="1"/>
    <xf numFmtId="164" fontId="9" fillId="31" borderId="10" xfId="26" applyNumberFormat="1" applyFont="1" applyFill="1" applyBorder="1"/>
    <xf numFmtId="164" fontId="30" fillId="31" borderId="10" xfId="26" applyNumberFormat="1" applyFont="1" applyFill="1" applyBorder="1"/>
    <xf numFmtId="164" fontId="8" fillId="31" borderId="10" xfId="26" applyNumberFormat="1" applyFont="1" applyFill="1" applyBorder="1"/>
    <xf numFmtId="164" fontId="34" fillId="31" borderId="10" xfId="26" applyNumberFormat="1" applyFont="1" applyFill="1" applyBorder="1"/>
    <xf numFmtId="164" fontId="29" fillId="31" borderId="10" xfId="26" applyNumberFormat="1" applyFont="1" applyFill="1" applyBorder="1"/>
    <xf numFmtId="164" fontId="30" fillId="31" borderId="10" xfId="26" applyNumberFormat="1" applyFont="1" applyFill="1" applyBorder="1" applyAlignment="1" applyProtection="1">
      <alignment vertical="center" wrapText="1"/>
    </xf>
    <xf numFmtId="164" fontId="9" fillId="31" borderId="10" xfId="26" applyNumberFormat="1" applyFont="1" applyFill="1" applyBorder="1" applyAlignment="1" applyProtection="1">
      <alignment vertical="center" wrapText="1"/>
    </xf>
    <xf numFmtId="164" fontId="27" fillId="27" borderId="10" xfId="26" applyNumberFormat="1" applyFont="1" applyFill="1" applyBorder="1" applyAlignment="1"/>
    <xf numFmtId="164" fontId="28" fillId="26" borderId="10" xfId="26" applyNumberFormat="1" applyFont="1" applyFill="1" applyBorder="1" applyAlignment="1">
      <alignment vertical="center" wrapText="1"/>
    </xf>
    <xf numFmtId="164" fontId="35" fillId="31" borderId="10" xfId="40" applyNumberFormat="1" applyFont="1" applyFill="1" applyBorder="1"/>
    <xf numFmtId="164" fontId="55" fillId="30" borderId="10" xfId="26" applyNumberFormat="1" applyFont="1" applyFill="1" applyBorder="1"/>
    <xf numFmtId="3" fontId="37" fillId="30" borderId="10" xfId="0" applyNumberFormat="1" applyFont="1" applyFill="1" applyBorder="1"/>
    <xf numFmtId="3" fontId="8" fillId="30" borderId="10" xfId="0" applyNumberFormat="1" applyFont="1" applyFill="1" applyBorder="1"/>
    <xf numFmtId="164" fontId="53" fillId="31" borderId="10" xfId="26" applyNumberFormat="1" applyFont="1" applyFill="1" applyBorder="1"/>
    <xf numFmtId="164" fontId="27" fillId="31" borderId="10" xfId="26" applyNumberFormat="1" applyFont="1" applyFill="1" applyBorder="1"/>
    <xf numFmtId="16" fontId="28" fillId="0" borderId="10" xfId="0" applyNumberFormat="1" applyFont="1" applyBorder="1"/>
    <xf numFmtId="0" fontId="27" fillId="32" borderId="10" xfId="0" applyFont="1" applyFill="1" applyBorder="1"/>
    <xf numFmtId="0" fontId="29" fillId="32" borderId="13" xfId="0" applyFont="1" applyFill="1" applyBorder="1"/>
    <xf numFmtId="164" fontId="29" fillId="32" borderId="10" xfId="26" applyNumberFormat="1" applyFont="1" applyFill="1" applyBorder="1"/>
    <xf numFmtId="0" fontId="8" fillId="32" borderId="10" xfId="0" applyFont="1" applyFill="1" applyBorder="1"/>
    <xf numFmtId="0" fontId="29" fillId="32" borderId="13" xfId="0" applyFont="1" applyFill="1" applyBorder="1" applyAlignment="1">
      <alignment horizontal="left"/>
    </xf>
    <xf numFmtId="164" fontId="28" fillId="30" borderId="10" xfId="26" applyNumberFormat="1" applyFont="1" applyFill="1" applyBorder="1"/>
    <xf numFmtId="0" fontId="29" fillId="32" borderId="10" xfId="0" applyFont="1" applyFill="1" applyBorder="1"/>
    <xf numFmtId="164" fontId="8" fillId="32" borderId="10" xfId="26" applyNumberFormat="1" applyFont="1" applyFill="1" applyBorder="1"/>
    <xf numFmtId="16" fontId="29" fillId="32" borderId="10" xfId="0" applyNumberFormat="1" applyFont="1" applyFill="1" applyBorder="1"/>
    <xf numFmtId="164" fontId="29" fillId="30" borderId="10" xfId="26" applyNumberFormat="1" applyFont="1" applyFill="1" applyBorder="1" applyAlignment="1"/>
    <xf numFmtId="0" fontId="29" fillId="33" borderId="13" xfId="0" applyFont="1" applyFill="1" applyBorder="1"/>
    <xf numFmtId="164" fontId="8" fillId="33" borderId="10" xfId="26" applyNumberFormat="1" applyFont="1" applyFill="1" applyBorder="1"/>
    <xf numFmtId="0" fontId="29" fillId="33" borderId="10" xfId="0" applyFont="1" applyFill="1" applyBorder="1"/>
    <xf numFmtId="0" fontId="28" fillId="25" borderId="13" xfId="0" applyFont="1" applyFill="1" applyBorder="1"/>
    <xf numFmtId="0" fontId="6" fillId="33" borderId="10" xfId="0" applyFont="1" applyFill="1" applyBorder="1"/>
    <xf numFmtId="0" fontId="35" fillId="33" borderId="10" xfId="0" applyFont="1" applyFill="1" applyBorder="1"/>
    <xf numFmtId="0" fontId="56" fillId="0" borderId="0" xfId="0" applyFont="1"/>
    <xf numFmtId="0" fontId="84" fillId="34" borderId="16" xfId="0" applyFont="1" applyFill="1" applyBorder="1" applyAlignment="1"/>
    <xf numFmtId="0" fontId="47" fillId="34" borderId="15" xfId="0" applyFont="1" applyFill="1" applyBorder="1" applyAlignment="1"/>
    <xf numFmtId="0" fontId="47" fillId="34" borderId="14" xfId="0" applyFont="1" applyFill="1" applyBorder="1" applyAlignment="1"/>
    <xf numFmtId="0" fontId="27" fillId="0" borderId="10" xfId="0" applyFont="1" applyBorder="1"/>
    <xf numFmtId="0" fontId="27" fillId="25" borderId="13" xfId="0" applyFont="1" applyFill="1" applyBorder="1"/>
    <xf numFmtId="0" fontId="28" fillId="0" borderId="0" xfId="0" applyFont="1" applyBorder="1"/>
    <xf numFmtId="164" fontId="27" fillId="28" borderId="10" xfId="26" applyNumberFormat="1" applyFont="1" applyFill="1" applyBorder="1"/>
    <xf numFmtId="164" fontId="27" fillId="0" borderId="10" xfId="26" applyNumberFormat="1" applyFont="1" applyBorder="1"/>
    <xf numFmtId="164" fontId="28" fillId="28" borderId="10" xfId="26" applyNumberFormat="1" applyFont="1" applyFill="1" applyBorder="1"/>
    <xf numFmtId="164" fontId="29" fillId="35" borderId="10" xfId="26" applyNumberFormat="1" applyFont="1" applyFill="1" applyBorder="1"/>
    <xf numFmtId="164" fontId="7" fillId="35" borderId="10" xfId="26" applyNumberFormat="1" applyFont="1" applyFill="1" applyBorder="1"/>
    <xf numFmtId="164" fontId="27" fillId="35" borderId="10" xfId="26" applyNumberFormat="1" applyFont="1" applyFill="1" applyBorder="1"/>
    <xf numFmtId="164" fontId="35" fillId="35" borderId="10" xfId="26" applyNumberFormat="1" applyFont="1" applyFill="1" applyBorder="1"/>
    <xf numFmtId="164" fontId="28" fillId="35" borderId="10" xfId="26" applyNumberFormat="1" applyFont="1" applyFill="1" applyBorder="1"/>
    <xf numFmtId="164" fontId="29" fillId="36" borderId="10" xfId="26" applyNumberFormat="1" applyFont="1" applyFill="1" applyBorder="1"/>
    <xf numFmtId="164" fontId="8" fillId="36" borderId="10" xfId="26" applyNumberFormat="1" applyFont="1" applyFill="1" applyBorder="1"/>
    <xf numFmtId="0" fontId="35" fillId="33" borderId="15" xfId="0" applyFont="1" applyFill="1" applyBorder="1"/>
    <xf numFmtId="0" fontId="29" fillId="33" borderId="30" xfId="0" applyFont="1" applyFill="1" applyBorder="1"/>
    <xf numFmtId="0" fontId="35" fillId="31" borderId="0" xfId="0" applyFont="1" applyFill="1" applyBorder="1"/>
    <xf numFmtId="0" fontId="29" fillId="31" borderId="0" xfId="0" applyFont="1" applyFill="1" applyBorder="1"/>
    <xf numFmtId="164" fontId="28" fillId="31" borderId="10" xfId="26" applyNumberFormat="1" applyFont="1" applyFill="1" applyBorder="1" applyAlignment="1">
      <alignment horizontal="center"/>
    </xf>
    <xf numFmtId="164" fontId="27" fillId="31" borderId="10" xfId="26" applyNumberFormat="1" applyFont="1" applyFill="1" applyBorder="1" applyAlignment="1">
      <alignment horizontal="center"/>
    </xf>
    <xf numFmtId="164" fontId="35" fillId="30" borderId="10" xfId="26" applyNumberFormat="1" applyFont="1" applyFill="1" applyBorder="1"/>
    <xf numFmtId="164" fontId="9" fillId="32" borderId="10" xfId="26" applyNumberFormat="1" applyFont="1" applyFill="1" applyBorder="1"/>
    <xf numFmtId="164" fontId="27" fillId="30" borderId="10" xfId="26" applyNumberFormat="1" applyFont="1" applyFill="1" applyBorder="1" applyAlignment="1">
      <alignment horizontal="center"/>
    </xf>
    <xf numFmtId="164" fontId="29" fillId="30" borderId="10" xfId="26" applyNumberFormat="1" applyFont="1" applyFill="1" applyBorder="1" applyAlignment="1">
      <alignment horizontal="center"/>
    </xf>
    <xf numFmtId="16" fontId="9" fillId="0" borderId="10" xfId="0" applyNumberFormat="1" applyFont="1" applyBorder="1"/>
    <xf numFmtId="164" fontId="8" fillId="31" borderId="10" xfId="26" applyNumberFormat="1" applyFont="1" applyFill="1" applyBorder="1" applyAlignment="1">
      <alignment horizontal="left"/>
    </xf>
    <xf numFmtId="164" fontId="7" fillId="31" borderId="10" xfId="26" applyNumberFormat="1" applyFont="1" applyFill="1" applyBorder="1"/>
    <xf numFmtId="0" fontId="8" fillId="32" borderId="13" xfId="0" applyFont="1" applyFill="1" applyBorder="1"/>
    <xf numFmtId="0" fontId="8" fillId="0" borderId="13" xfId="0" applyFont="1" applyFill="1" applyBorder="1"/>
    <xf numFmtId="164" fontId="8" fillId="32" borderId="10" xfId="26" applyNumberFormat="1" applyFont="1" applyFill="1" applyBorder="1" applyAlignment="1">
      <alignment horizontal="left"/>
    </xf>
    <xf numFmtId="164" fontId="56" fillId="31" borderId="10" xfId="26" applyNumberFormat="1" applyFont="1" applyFill="1" applyBorder="1"/>
    <xf numFmtId="0" fontId="29" fillId="36" borderId="10" xfId="0" applyFont="1" applyFill="1" applyBorder="1"/>
    <xf numFmtId="0" fontId="38" fillId="31" borderId="10" xfId="0" applyFont="1" applyFill="1" applyBorder="1"/>
    <xf numFmtId="16" fontId="8" fillId="31" borderId="10" xfId="0" applyNumberFormat="1" applyFont="1" applyFill="1" applyBorder="1" applyAlignment="1">
      <alignment horizontal="left"/>
    </xf>
    <xf numFmtId="16" fontId="8" fillId="32" borderId="10" xfId="0" applyNumberFormat="1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8" fillId="32" borderId="10" xfId="0" applyFont="1" applyFill="1" applyBorder="1" applyAlignment="1">
      <alignment horizontal="left"/>
    </xf>
    <xf numFmtId="164" fontId="27" fillId="32" borderId="10" xfId="26" applyNumberFormat="1" applyFont="1" applyFill="1" applyBorder="1"/>
    <xf numFmtId="164" fontId="49" fillId="32" borderId="10" xfId="26" applyNumberFormat="1" applyFont="1" applyFill="1" applyBorder="1"/>
    <xf numFmtId="0" fontId="49" fillId="32" borderId="10" xfId="0" applyFont="1" applyFill="1" applyBorder="1"/>
    <xf numFmtId="16" fontId="9" fillId="31" borderId="10" xfId="0" applyNumberFormat="1" applyFont="1" applyFill="1" applyBorder="1"/>
    <xf numFmtId="0" fontId="28" fillId="0" borderId="10" xfId="0" applyFont="1" applyBorder="1" applyAlignment="1">
      <alignment horizontal="left"/>
    </xf>
    <xf numFmtId="164" fontId="58" fillId="32" borderId="10" xfId="26" applyNumberFormat="1" applyFont="1" applyFill="1" applyBorder="1"/>
    <xf numFmtId="164" fontId="59" fillId="32" borderId="10" xfId="26" applyNumberFormat="1" applyFont="1" applyFill="1" applyBorder="1"/>
    <xf numFmtId="164" fontId="60" fillId="31" borderId="10" xfId="26" applyNumberFormat="1" applyFont="1" applyFill="1" applyBorder="1"/>
    <xf numFmtId="164" fontId="61" fillId="32" borderId="10" xfId="26" applyNumberFormat="1" applyFont="1" applyFill="1" applyBorder="1"/>
    <xf numFmtId="164" fontId="62" fillId="32" borderId="10" xfId="26" applyNumberFormat="1" applyFont="1" applyFill="1" applyBorder="1"/>
    <xf numFmtId="164" fontId="59" fillId="35" borderId="10" xfId="26" applyNumberFormat="1" applyFont="1" applyFill="1" applyBorder="1"/>
    <xf numFmtId="164" fontId="62" fillId="35" borderId="10" xfId="26" applyNumberFormat="1" applyFont="1" applyFill="1" applyBorder="1"/>
    <xf numFmtId="164" fontId="58" fillId="31" borderId="10" xfId="26" applyNumberFormat="1" applyFont="1" applyFill="1" applyBorder="1"/>
    <xf numFmtId="0" fontId="61" fillId="25" borderId="13" xfId="0" applyFont="1" applyFill="1" applyBorder="1"/>
    <xf numFmtId="0" fontId="61" fillId="0" borderId="13" xfId="0" applyFont="1" applyBorder="1"/>
    <xf numFmtId="164" fontId="37" fillId="32" borderId="10" xfId="26" applyNumberFormat="1" applyFont="1" applyFill="1" applyBorder="1"/>
    <xf numFmtId="164" fontId="39" fillId="32" borderId="10" xfId="26" applyNumberFormat="1" applyFont="1" applyFill="1" applyBorder="1"/>
    <xf numFmtId="164" fontId="31" fillId="35" borderId="10" xfId="26" applyNumberFormat="1" applyFont="1" applyFill="1" applyBorder="1"/>
    <xf numFmtId="164" fontId="85" fillId="34" borderId="10" xfId="26" applyNumberFormat="1" applyFont="1" applyFill="1" applyBorder="1"/>
    <xf numFmtId="164" fontId="66" fillId="0" borderId="10" xfId="26" applyNumberFormat="1" applyFont="1" applyBorder="1"/>
    <xf numFmtId="164" fontId="66" fillId="31" borderId="10" xfId="26" applyNumberFormat="1" applyFont="1" applyFill="1" applyBorder="1"/>
    <xf numFmtId="164" fontId="61" fillId="31" borderId="10" xfId="26" applyNumberFormat="1" applyFont="1" applyFill="1" applyBorder="1"/>
    <xf numFmtId="164" fontId="67" fillId="32" borderId="10" xfId="26" applyNumberFormat="1" applyFont="1" applyFill="1" applyBorder="1"/>
    <xf numFmtId="164" fontId="63" fillId="25" borderId="10" xfId="26" applyNumberFormat="1" applyFont="1" applyFill="1" applyBorder="1"/>
    <xf numFmtId="164" fontId="66" fillId="32" borderId="10" xfId="26" applyNumberFormat="1" applyFont="1" applyFill="1" applyBorder="1"/>
    <xf numFmtId="164" fontId="61" fillId="35" borderId="10" xfId="26" applyNumberFormat="1" applyFont="1" applyFill="1" applyBorder="1"/>
    <xf numFmtId="166" fontId="66" fillId="30" borderId="10" xfId="0" applyNumberFormat="1" applyFont="1" applyFill="1" applyBorder="1" applyAlignment="1">
      <alignment horizontal="center" vertical="center" wrapText="1"/>
    </xf>
    <xf numFmtId="166" fontId="27" fillId="30" borderId="10" xfId="0" applyNumberFormat="1" applyFont="1" applyFill="1" applyBorder="1" applyAlignment="1" applyProtection="1">
      <alignment vertical="center" wrapText="1"/>
      <protection locked="0"/>
    </xf>
    <xf numFmtId="166" fontId="28" fillId="30" borderId="10" xfId="0" applyNumberFormat="1" applyFont="1" applyFill="1" applyBorder="1" applyAlignment="1" applyProtection="1">
      <alignment vertical="center" wrapText="1"/>
      <protection locked="0"/>
    </xf>
    <xf numFmtId="166" fontId="62" fillId="30" borderId="15" xfId="0" applyNumberFormat="1" applyFont="1" applyFill="1" applyBorder="1" applyAlignment="1">
      <alignment horizontal="center" vertical="center" wrapText="1"/>
    </xf>
    <xf numFmtId="166" fontId="62" fillId="30" borderId="14" xfId="0" applyNumberFormat="1" applyFont="1" applyFill="1" applyBorder="1" applyAlignment="1">
      <alignment horizontal="center" vertical="center" wrapText="1"/>
    </xf>
    <xf numFmtId="166" fontId="27" fillId="0" borderId="13" xfId="0" applyNumberFormat="1" applyFont="1" applyFill="1" applyBorder="1" applyAlignment="1" applyProtection="1">
      <alignment vertical="center" wrapText="1"/>
      <protection locked="0"/>
    </xf>
    <xf numFmtId="166" fontId="54" fillId="30" borderId="10" xfId="0" applyNumberFormat="1" applyFont="1" applyFill="1" applyBorder="1" applyAlignment="1">
      <alignment vertical="center" wrapText="1"/>
    </xf>
    <xf numFmtId="0" fontId="54" fillId="30" borderId="15" xfId="0" applyFont="1" applyFill="1" applyBorder="1" applyAlignment="1"/>
    <xf numFmtId="0" fontId="54" fillId="30" borderId="16" xfId="0" applyFont="1" applyFill="1" applyBorder="1" applyAlignment="1"/>
    <xf numFmtId="0" fontId="54" fillId="30" borderId="14" xfId="0" applyFont="1" applyFill="1" applyBorder="1" applyAlignment="1"/>
    <xf numFmtId="166" fontId="28" fillId="30" borderId="19" xfId="0" applyNumberFormat="1" applyFont="1" applyFill="1" applyBorder="1" applyAlignment="1" applyProtection="1">
      <alignment vertical="center" wrapText="1"/>
      <protection locked="0"/>
    </xf>
    <xf numFmtId="166" fontId="27" fillId="30" borderId="19" xfId="0" applyNumberFormat="1" applyFont="1" applyFill="1" applyBorder="1" applyAlignment="1" applyProtection="1">
      <alignment vertical="center" wrapText="1"/>
      <protection locked="0"/>
    </xf>
    <xf numFmtId="166" fontId="27" fillId="30" borderId="22" xfId="0" applyNumberFormat="1" applyFont="1" applyFill="1" applyBorder="1" applyAlignment="1" applyProtection="1">
      <alignment horizontal="right" vertical="center" wrapText="1"/>
    </xf>
    <xf numFmtId="166" fontId="27" fillId="30" borderId="25" xfId="0" applyNumberFormat="1" applyFont="1" applyFill="1" applyBorder="1" applyAlignment="1" applyProtection="1">
      <alignment horizontal="right" vertical="center" wrapText="1"/>
    </xf>
    <xf numFmtId="166" fontId="27" fillId="0" borderId="31" xfId="0" applyNumberFormat="1" applyFont="1" applyFill="1" applyBorder="1" applyAlignment="1">
      <alignment horizontal="left" vertical="center" wrapText="1" indent="1"/>
    </xf>
    <xf numFmtId="166" fontId="27" fillId="0" borderId="32" xfId="0" applyNumberFormat="1" applyFont="1" applyFill="1" applyBorder="1" applyAlignment="1">
      <alignment horizontal="left" vertical="center" wrapText="1" indent="1"/>
    </xf>
    <xf numFmtId="164" fontId="65" fillId="31" borderId="10" xfId="26" applyNumberFormat="1" applyFont="1" applyFill="1" applyBorder="1" applyAlignment="1">
      <alignment horizontal="left"/>
    </xf>
    <xf numFmtId="0" fontId="64" fillId="0" borderId="10" xfId="0" applyFont="1" applyBorder="1" applyAlignment="1">
      <alignment horizontal="left"/>
    </xf>
    <xf numFmtId="16" fontId="65" fillId="31" borderId="10" xfId="0" applyNumberFormat="1" applyFont="1" applyFill="1" applyBorder="1" applyAlignment="1">
      <alignment horizontal="left"/>
    </xf>
    <xf numFmtId="16" fontId="28" fillId="31" borderId="10" xfId="0" applyNumberFormat="1" applyFont="1" applyFill="1" applyBorder="1"/>
    <xf numFmtId="166" fontId="28" fillId="0" borderId="13" xfId="0" applyNumberFormat="1" applyFont="1" applyFill="1" applyBorder="1" applyAlignment="1" applyProtection="1">
      <alignment vertical="center" wrapText="1"/>
      <protection locked="0"/>
    </xf>
    <xf numFmtId="166" fontId="27" fillId="0" borderId="31" xfId="0" applyNumberFormat="1" applyFont="1" applyFill="1" applyBorder="1" applyAlignment="1" applyProtection="1">
      <alignment horizontal="right" vertical="center" wrapText="1"/>
    </xf>
    <xf numFmtId="166" fontId="27" fillId="0" borderId="32" xfId="0" applyNumberFormat="1" applyFont="1" applyFill="1" applyBorder="1" applyAlignment="1" applyProtection="1">
      <alignment horizontal="right" vertical="center" wrapText="1"/>
    </xf>
    <xf numFmtId="0" fontId="64" fillId="36" borderId="10" xfId="0" applyFont="1" applyFill="1" applyBorder="1" applyAlignment="1">
      <alignment horizontal="left"/>
    </xf>
    <xf numFmtId="166" fontId="60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64" fillId="32" borderId="10" xfId="0" applyFont="1" applyFill="1" applyBorder="1" applyAlignment="1">
      <alignment horizontal="left"/>
    </xf>
    <xf numFmtId="166" fontId="27" fillId="32" borderId="33" xfId="0" applyNumberFormat="1" applyFont="1" applyFill="1" applyBorder="1" applyAlignment="1">
      <alignment horizontal="left" vertical="center" wrapText="1" indent="1"/>
    </xf>
    <xf numFmtId="166" fontId="27" fillId="32" borderId="27" xfId="0" applyNumberFormat="1" applyFont="1" applyFill="1" applyBorder="1" applyAlignment="1">
      <alignment vertical="center" wrapText="1"/>
    </xf>
    <xf numFmtId="166" fontId="27" fillId="32" borderId="33" xfId="0" applyNumberFormat="1" applyFont="1" applyFill="1" applyBorder="1" applyAlignment="1">
      <alignment vertical="center" wrapText="1"/>
    </xf>
    <xf numFmtId="166" fontId="27" fillId="32" borderId="34" xfId="0" applyNumberFormat="1" applyFont="1" applyFill="1" applyBorder="1" applyAlignment="1">
      <alignment horizontal="left" vertical="center" wrapText="1" indent="1"/>
    </xf>
    <xf numFmtId="0" fontId="27" fillId="36" borderId="35" xfId="0" applyFont="1" applyFill="1" applyBorder="1"/>
    <xf numFmtId="166" fontId="27" fillId="36" borderId="36" xfId="0" applyNumberFormat="1" applyFont="1" applyFill="1" applyBorder="1"/>
    <xf numFmtId="0" fontId="27" fillId="36" borderId="36" xfId="0" applyFont="1" applyFill="1" applyBorder="1"/>
    <xf numFmtId="166" fontId="27" fillId="32" borderId="21" xfId="0" applyNumberFormat="1" applyFont="1" applyFill="1" applyBorder="1" applyAlignment="1">
      <alignment vertical="center" wrapText="1"/>
    </xf>
    <xf numFmtId="166" fontId="27" fillId="32" borderId="31" xfId="0" applyNumberFormat="1" applyFont="1" applyFill="1" applyBorder="1" applyAlignment="1">
      <alignment vertical="center" wrapText="1"/>
    </xf>
    <xf numFmtId="166" fontId="27" fillId="32" borderId="20" xfId="0" applyNumberFormat="1" applyFont="1" applyFill="1" applyBorder="1" applyAlignment="1">
      <alignment horizontal="left" vertical="center" wrapText="1" indent="1"/>
    </xf>
    <xf numFmtId="164" fontId="65" fillId="30" borderId="10" xfId="26" applyNumberFormat="1" applyFont="1" applyFill="1" applyBorder="1" applyAlignment="1">
      <alignment horizontal="left"/>
    </xf>
    <xf numFmtId="166" fontId="31" fillId="30" borderId="10" xfId="0" applyNumberFormat="1" applyFont="1" applyFill="1" applyBorder="1" applyAlignment="1" applyProtection="1">
      <alignment vertical="center" wrapText="1"/>
      <protection locked="0"/>
    </xf>
    <xf numFmtId="16" fontId="65" fillId="30" borderId="10" xfId="0" applyNumberFormat="1" applyFont="1" applyFill="1" applyBorder="1" applyAlignment="1">
      <alignment horizontal="left"/>
    </xf>
    <xf numFmtId="0" fontId="65" fillId="30" borderId="10" xfId="0" applyFont="1" applyFill="1" applyBorder="1" applyAlignment="1">
      <alignment horizontal="left"/>
    </xf>
    <xf numFmtId="166" fontId="27" fillId="30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64" fillId="30" borderId="10" xfId="0" applyFont="1" applyFill="1" applyBorder="1" applyAlignment="1">
      <alignment horizontal="left"/>
    </xf>
    <xf numFmtId="166" fontId="7" fillId="30" borderId="10" xfId="0" applyNumberFormat="1" applyFont="1" applyFill="1" applyBorder="1" applyAlignment="1" applyProtection="1">
      <alignment vertical="center" wrapText="1"/>
      <protection locked="0"/>
    </xf>
    <xf numFmtId="166" fontId="60" fillId="31" borderId="13" xfId="0" applyNumberFormat="1" applyFont="1" applyFill="1" applyBorder="1" applyAlignment="1" applyProtection="1">
      <alignment horizontal="left" vertical="center" wrapText="1" indent="1"/>
      <protection locked="0"/>
    </xf>
    <xf numFmtId="166" fontId="31" fillId="30" borderId="14" xfId="0" applyNumberFormat="1" applyFont="1" applyFill="1" applyBorder="1" applyAlignment="1" applyProtection="1">
      <alignment vertical="center" wrapText="1"/>
      <protection locked="0"/>
    </xf>
    <xf numFmtId="166" fontId="27" fillId="3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9" fillId="30" borderId="10" xfId="0" applyFont="1" applyFill="1" applyBorder="1"/>
    <xf numFmtId="166" fontId="60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66" fontId="27" fillId="30" borderId="13" xfId="0" applyNumberFormat="1" applyFont="1" applyFill="1" applyBorder="1" applyAlignment="1" applyProtection="1">
      <alignment vertical="center" wrapText="1"/>
      <protection locked="0"/>
    </xf>
    <xf numFmtId="166" fontId="27" fillId="30" borderId="18" xfId="0" applyNumberFormat="1" applyFont="1" applyFill="1" applyBorder="1" applyAlignment="1" applyProtection="1">
      <alignment horizontal="left" vertical="center" wrapText="1" indent="1"/>
      <protection locked="0"/>
    </xf>
    <xf numFmtId="166" fontId="66" fillId="30" borderId="14" xfId="0" applyNumberFormat="1" applyFont="1" applyFill="1" applyBorder="1" applyAlignment="1" applyProtection="1">
      <alignment vertical="center" wrapText="1"/>
      <protection locked="0"/>
    </xf>
    <xf numFmtId="166" fontId="60" fillId="37" borderId="14" xfId="0" applyNumberFormat="1" applyFont="1" applyFill="1" applyBorder="1" applyAlignment="1" applyProtection="1">
      <alignment vertical="center" wrapText="1"/>
      <protection locked="0"/>
    </xf>
    <xf numFmtId="166" fontId="62" fillId="30" borderId="14" xfId="0" applyNumberFormat="1" applyFont="1" applyFill="1" applyBorder="1" applyAlignment="1" applyProtection="1">
      <alignment vertical="center" wrapText="1"/>
      <protection locked="0"/>
    </xf>
    <xf numFmtId="166" fontId="59" fillId="37" borderId="14" xfId="0" applyNumberFormat="1" applyFont="1" applyFill="1" applyBorder="1" applyAlignment="1" applyProtection="1">
      <alignment vertical="center" wrapText="1"/>
      <protection locked="0"/>
    </xf>
    <xf numFmtId="166" fontId="66" fillId="30" borderId="10" xfId="0" applyNumberFormat="1" applyFont="1" applyFill="1" applyBorder="1" applyAlignment="1" applyProtection="1">
      <alignment vertical="center" wrapText="1"/>
      <protection locked="0"/>
    </xf>
    <xf numFmtId="166" fontId="62" fillId="30" borderId="10" xfId="0" applyNumberFormat="1" applyFont="1" applyFill="1" applyBorder="1" applyAlignment="1" applyProtection="1">
      <alignment vertical="center" wrapText="1"/>
      <protection locked="0"/>
    </xf>
    <xf numFmtId="166" fontId="29" fillId="30" borderId="10" xfId="0" applyNumberFormat="1" applyFont="1" applyFill="1" applyBorder="1" applyAlignment="1" applyProtection="1">
      <alignment vertical="center" wrapText="1"/>
      <protection locked="0"/>
    </xf>
    <xf numFmtId="166" fontId="60" fillId="32" borderId="21" xfId="0" applyNumberFormat="1" applyFont="1" applyFill="1" applyBorder="1" applyAlignment="1">
      <alignment vertical="center" wrapText="1"/>
    </xf>
    <xf numFmtId="166" fontId="60" fillId="31" borderId="14" xfId="0" applyNumberFormat="1" applyFont="1" applyFill="1" applyBorder="1" applyAlignment="1" applyProtection="1">
      <alignment vertical="center" wrapText="1"/>
      <protection locked="0"/>
    </xf>
    <xf numFmtId="166" fontId="59" fillId="30" borderId="14" xfId="0" applyNumberFormat="1" applyFont="1" applyFill="1" applyBorder="1" applyAlignment="1" applyProtection="1">
      <alignment vertical="center" wrapText="1"/>
      <protection locked="0"/>
    </xf>
    <xf numFmtId="166" fontId="29" fillId="32" borderId="27" xfId="0" applyNumberFormat="1" applyFont="1" applyFill="1" applyBorder="1" applyAlignment="1">
      <alignment vertical="center" wrapText="1"/>
    </xf>
    <xf numFmtId="166" fontId="85" fillId="34" borderId="36" xfId="0" applyNumberFormat="1" applyFont="1" applyFill="1" applyBorder="1"/>
    <xf numFmtId="166" fontId="35" fillId="30" borderId="10" xfId="0" applyNumberFormat="1" applyFont="1" applyFill="1" applyBorder="1" applyAlignment="1" applyProtection="1">
      <alignment vertical="center" wrapText="1"/>
      <protection locked="0"/>
    </xf>
    <xf numFmtId="166" fontId="29" fillId="32" borderId="21" xfId="0" applyNumberFormat="1" applyFont="1" applyFill="1" applyBorder="1" applyAlignment="1">
      <alignment vertical="center" wrapText="1"/>
    </xf>
    <xf numFmtId="166" fontId="60" fillId="0" borderId="21" xfId="0" applyNumberFormat="1" applyFont="1" applyFill="1" applyBorder="1" applyAlignment="1" applyProtection="1">
      <alignment horizontal="right" vertical="center" wrapText="1"/>
    </xf>
    <xf numFmtId="166" fontId="60" fillId="30" borderId="21" xfId="0" applyNumberFormat="1" applyFont="1" applyFill="1" applyBorder="1" applyAlignment="1" applyProtection="1">
      <alignment horizontal="right" vertical="center" wrapText="1"/>
    </xf>
    <xf numFmtId="166" fontId="35" fillId="30" borderId="14" xfId="0" applyNumberFormat="1" applyFont="1" applyFill="1" applyBorder="1" applyAlignment="1" applyProtection="1">
      <alignment vertical="center" wrapText="1"/>
      <protection locked="0"/>
    </xf>
    <xf numFmtId="166" fontId="66" fillId="0" borderId="10" xfId="0" applyNumberFormat="1" applyFont="1" applyFill="1" applyBorder="1" applyAlignment="1" applyProtection="1">
      <alignment vertical="center" wrapText="1"/>
      <protection locked="0"/>
    </xf>
    <xf numFmtId="166" fontId="60" fillId="31" borderId="27" xfId="0" applyNumberFormat="1" applyFont="1" applyFill="1" applyBorder="1" applyAlignment="1">
      <alignment vertical="center" wrapText="1"/>
    </xf>
    <xf numFmtId="0" fontId="68" fillId="0" borderId="0" xfId="0" applyFont="1"/>
    <xf numFmtId="0" fontId="6" fillId="38" borderId="10" xfId="0" applyFont="1" applyFill="1" applyBorder="1"/>
    <xf numFmtId="0" fontId="29" fillId="38" borderId="13" xfId="0" applyFont="1" applyFill="1" applyBorder="1"/>
    <xf numFmtId="0" fontId="29" fillId="30" borderId="15" xfId="0" applyFont="1" applyFill="1" applyBorder="1" applyAlignment="1"/>
    <xf numFmtId="0" fontId="28" fillId="30" borderId="15" xfId="0" applyFont="1" applyFill="1" applyBorder="1" applyAlignment="1"/>
    <xf numFmtId="0" fontId="27" fillId="30" borderId="16" xfId="0" applyFont="1" applyFill="1" applyBorder="1" applyAlignment="1"/>
    <xf numFmtId="0" fontId="29" fillId="30" borderId="14" xfId="0" applyFont="1" applyFill="1" applyBorder="1" applyAlignment="1"/>
    <xf numFmtId="0" fontId="27" fillId="30" borderId="14" xfId="0" applyFont="1" applyFill="1" applyBorder="1" applyAlignment="1"/>
    <xf numFmtId="0" fontId="29" fillId="30" borderId="16" xfId="0" applyFont="1" applyFill="1" applyBorder="1" applyAlignment="1">
      <alignment horizontal="center"/>
    </xf>
    <xf numFmtId="0" fontId="29" fillId="36" borderId="10" xfId="40" applyFont="1" applyFill="1" applyBorder="1"/>
    <xf numFmtId="3" fontId="29" fillId="30" borderId="15" xfId="40" applyNumberFormat="1" applyFont="1" applyFill="1" applyBorder="1" applyAlignment="1"/>
    <xf numFmtId="3" fontId="29" fillId="30" borderId="16" xfId="40" applyNumberFormat="1" applyFont="1" applyFill="1" applyBorder="1" applyAlignment="1">
      <alignment horizontal="center"/>
    </xf>
    <xf numFmtId="3" fontId="29" fillId="30" borderId="14" xfId="40" applyNumberFormat="1" applyFont="1" applyFill="1" applyBorder="1" applyAlignment="1">
      <alignment horizontal="center"/>
    </xf>
    <xf numFmtId="0" fontId="8" fillId="34" borderId="15" xfId="0" applyFont="1" applyFill="1" applyBorder="1" applyAlignment="1"/>
    <xf numFmtId="0" fontId="8" fillId="34" borderId="16" xfId="0" applyFont="1" applyFill="1" applyBorder="1" applyAlignment="1"/>
    <xf numFmtId="0" fontId="85" fillId="34" borderId="16" xfId="0" applyFont="1" applyFill="1" applyBorder="1" applyAlignment="1"/>
    <xf numFmtId="0" fontId="8" fillId="34" borderId="14" xfId="0" applyFont="1" applyFill="1" applyBorder="1" applyAlignment="1"/>
    <xf numFmtId="0" fontId="85" fillId="34" borderId="15" xfId="40" applyFont="1" applyFill="1" applyBorder="1" applyAlignment="1"/>
    <xf numFmtId="0" fontId="85" fillId="34" borderId="16" xfId="40" applyFont="1" applyFill="1" applyBorder="1" applyAlignment="1"/>
    <xf numFmtId="0" fontId="85" fillId="34" borderId="14" xfId="40" applyFont="1" applyFill="1" applyBorder="1" applyAlignment="1"/>
    <xf numFmtId="0" fontId="27" fillId="30" borderId="16" xfId="0" applyFont="1" applyFill="1" applyBorder="1" applyAlignment="1">
      <alignment horizontal="center"/>
    </xf>
    <xf numFmtId="166" fontId="29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30" borderId="14" xfId="0" applyFont="1" applyFill="1" applyBorder="1" applyAlignment="1">
      <alignment horizontal="center"/>
    </xf>
    <xf numFmtId="0" fontId="39" fillId="30" borderId="10" xfId="0" applyFont="1" applyFill="1" applyBorder="1" applyAlignment="1">
      <alignment horizontal="center" vertical="center" wrapText="1"/>
    </xf>
    <xf numFmtId="164" fontId="7" fillId="31" borderId="10" xfId="26" applyNumberFormat="1" applyFont="1" applyFill="1" applyBorder="1" applyAlignment="1">
      <alignment horizontal="right"/>
    </xf>
    <xf numFmtId="3" fontId="36" fillId="31" borderId="10" xfId="0" applyNumberFormat="1" applyFont="1" applyFill="1" applyBorder="1" applyAlignment="1" applyProtection="1">
      <alignment horizontal="right" vertical="center" wrapText="1"/>
    </xf>
    <xf numFmtId="3" fontId="9" fillId="30" borderId="10" xfId="0" applyNumberFormat="1" applyFont="1" applyFill="1" applyBorder="1" applyAlignment="1" applyProtection="1">
      <alignment horizontal="right" vertical="center" wrapText="1"/>
    </xf>
    <xf numFmtId="0" fontId="36" fillId="31" borderId="10" xfId="0" applyFont="1" applyFill="1" applyBorder="1"/>
    <xf numFmtId="3" fontId="38" fillId="31" borderId="10" xfId="0" applyNumberFormat="1" applyFont="1" applyFill="1" applyBorder="1" applyAlignment="1" applyProtection="1">
      <alignment horizontal="right" vertical="center" wrapText="1"/>
    </xf>
    <xf numFmtId="3" fontId="44" fillId="31" borderId="10" xfId="0" applyNumberFormat="1" applyFont="1" applyFill="1" applyBorder="1" applyAlignment="1" applyProtection="1">
      <alignment horizontal="right" vertical="center" wrapText="1"/>
    </xf>
    <xf numFmtId="3" fontId="40" fillId="31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30" borderId="10" xfId="0" applyNumberFormat="1" applyFont="1" applyFill="1" applyBorder="1" applyAlignment="1" applyProtection="1">
      <alignment horizontal="right" vertical="center" wrapText="1"/>
    </xf>
    <xf numFmtId="3" fontId="36" fillId="30" borderId="10" xfId="0" applyNumberFormat="1" applyFont="1" applyFill="1" applyBorder="1" applyAlignment="1" applyProtection="1">
      <alignment horizontal="right" vertical="center" wrapText="1"/>
    </xf>
    <xf numFmtId="166" fontId="8" fillId="30" borderId="10" xfId="0" applyNumberFormat="1" applyFont="1" applyFill="1" applyBorder="1" applyAlignment="1" applyProtection="1">
      <alignment horizontal="right" vertical="center" wrapText="1"/>
    </xf>
    <xf numFmtId="166" fontId="31" fillId="30" borderId="10" xfId="0" applyNumberFormat="1" applyFont="1" applyFill="1" applyBorder="1" applyAlignment="1" applyProtection="1">
      <alignment horizontal="right" vertical="center" wrapText="1"/>
    </xf>
    <xf numFmtId="3" fontId="41" fillId="30" borderId="10" xfId="0" applyNumberFormat="1" applyFont="1" applyFill="1" applyBorder="1" applyAlignment="1" applyProtection="1">
      <alignment horizontal="right" vertical="center" wrapText="1"/>
    </xf>
    <xf numFmtId="164" fontId="9" fillId="30" borderId="10" xfId="26" applyNumberFormat="1" applyFont="1" applyFill="1" applyBorder="1" applyAlignment="1">
      <alignment horizontal="right"/>
    </xf>
    <xf numFmtId="3" fontId="8" fillId="30" borderId="10" xfId="0" applyNumberFormat="1" applyFont="1" applyFill="1" applyBorder="1" applyAlignment="1" applyProtection="1">
      <alignment horizontal="right" vertical="center" wrapText="1"/>
    </xf>
    <xf numFmtId="3" fontId="8" fillId="30" borderId="10" xfId="0" applyNumberFormat="1" applyFont="1" applyFill="1" applyBorder="1" applyAlignment="1" applyProtection="1">
      <alignment horizontal="right" vertical="center" wrapText="1"/>
      <protection locked="0"/>
    </xf>
    <xf numFmtId="164" fontId="32" fillId="30" borderId="10" xfId="26" applyNumberFormat="1" applyFont="1" applyFill="1" applyBorder="1" applyAlignment="1">
      <alignment horizontal="right"/>
    </xf>
    <xf numFmtId="3" fontId="32" fillId="30" borderId="10" xfId="0" applyNumberFormat="1" applyFont="1" applyFill="1" applyBorder="1"/>
    <xf numFmtId="3" fontId="32" fillId="30" borderId="10" xfId="0" applyNumberFormat="1" applyFont="1" applyFill="1" applyBorder="1" applyAlignment="1" applyProtection="1">
      <alignment horizontal="right" vertical="center" wrapText="1"/>
    </xf>
    <xf numFmtId="3" fontId="32" fillId="30" borderId="10" xfId="0" applyNumberFormat="1" applyFont="1" applyFill="1" applyBorder="1" applyAlignment="1" applyProtection="1">
      <alignment horizontal="right" vertical="center" wrapText="1"/>
      <protection locked="0"/>
    </xf>
    <xf numFmtId="166" fontId="8" fillId="30" borderId="10" xfId="0" applyNumberFormat="1" applyFont="1" applyFill="1" applyBorder="1"/>
    <xf numFmtId="166" fontId="28" fillId="30" borderId="10" xfId="0" applyNumberFormat="1" applyFont="1" applyFill="1" applyBorder="1"/>
    <xf numFmtId="164" fontId="5" fillId="30" borderId="10" xfId="26" applyNumberFormat="1" applyFont="1" applyFill="1" applyBorder="1"/>
    <xf numFmtId="164" fontId="6" fillId="30" borderId="10" xfId="26" applyNumberFormat="1" applyFont="1" applyFill="1" applyBorder="1"/>
    <xf numFmtId="164" fontId="5" fillId="31" borderId="10" xfId="26" applyNumberFormat="1" applyFont="1" applyFill="1" applyBorder="1"/>
    <xf numFmtId="0" fontId="70" fillId="34" borderId="16" xfId="0" applyFont="1" applyFill="1" applyBorder="1" applyAlignment="1"/>
    <xf numFmtId="165" fontId="8" fillId="30" borderId="10" xfId="27" applyNumberFormat="1" applyFont="1" applyFill="1" applyBorder="1" applyAlignment="1"/>
    <xf numFmtId="165" fontId="8" fillId="30" borderId="10" xfId="27" applyNumberFormat="1" applyFont="1" applyFill="1" applyBorder="1" applyAlignment="1">
      <alignment horizontal="center"/>
    </xf>
    <xf numFmtId="164" fontId="27" fillId="31" borderId="10" xfId="27" applyNumberFormat="1" applyFont="1" applyFill="1" applyBorder="1"/>
    <xf numFmtId="164" fontId="28" fillId="31" borderId="10" xfId="27" applyNumberFormat="1" applyFont="1" applyFill="1" applyBorder="1"/>
    <xf numFmtId="164" fontId="35" fillId="30" borderId="10" xfId="27" applyNumberFormat="1" applyFont="1" applyFill="1" applyBorder="1"/>
    <xf numFmtId="0" fontId="5" fillId="30" borderId="10" xfId="0" applyFont="1" applyFill="1" applyBorder="1"/>
    <xf numFmtId="164" fontId="28" fillId="30" borderId="10" xfId="27" applyNumberFormat="1" applyFont="1" applyFill="1" applyBorder="1"/>
    <xf numFmtId="164" fontId="27" fillId="30" borderId="10" xfId="27" applyNumberFormat="1" applyFont="1" applyFill="1" applyBorder="1"/>
    <xf numFmtId="164" fontId="29" fillId="30" borderId="10" xfId="27" applyNumberFormat="1" applyFont="1" applyFill="1" applyBorder="1"/>
    <xf numFmtId="164" fontId="8" fillId="32" borderId="10" xfId="27" applyNumberFormat="1" applyFont="1" applyFill="1" applyBorder="1"/>
    <xf numFmtId="164" fontId="9" fillId="32" borderId="10" xfId="27" applyNumberFormat="1" applyFont="1" applyFill="1" applyBorder="1"/>
    <xf numFmtId="164" fontId="29" fillId="32" borderId="10" xfId="27" applyNumberFormat="1" applyFont="1" applyFill="1" applyBorder="1"/>
    <xf numFmtId="164" fontId="27" fillId="32" borderId="10" xfId="27" applyNumberFormat="1" applyFont="1" applyFill="1" applyBorder="1"/>
    <xf numFmtId="164" fontId="8" fillId="30" borderId="10" xfId="27" applyNumberFormat="1" applyFont="1" applyFill="1" applyBorder="1"/>
    <xf numFmtId="0" fontId="5" fillId="31" borderId="10" xfId="0" applyFont="1" applyFill="1" applyBorder="1"/>
    <xf numFmtId="0" fontId="8" fillId="31" borderId="13" xfId="0" applyFont="1" applyFill="1" applyBorder="1"/>
    <xf numFmtId="164" fontId="35" fillId="35" borderId="10" xfId="27" applyNumberFormat="1" applyFont="1" applyFill="1" applyBorder="1"/>
    <xf numFmtId="164" fontId="28" fillId="26" borderId="10" xfId="27" applyNumberFormat="1" applyFont="1" applyFill="1" applyBorder="1"/>
    <xf numFmtId="164" fontId="27" fillId="26" borderId="10" xfId="27" applyNumberFormat="1" applyFont="1" applyFill="1" applyBorder="1"/>
    <xf numFmtId="164" fontId="29" fillId="26" borderId="10" xfId="27" applyNumberFormat="1" applyFont="1" applyFill="1" applyBorder="1"/>
    <xf numFmtId="164" fontId="8" fillId="31" borderId="10" xfId="27" applyNumberFormat="1" applyFont="1" applyFill="1" applyBorder="1"/>
    <xf numFmtId="164" fontId="28" fillId="37" borderId="10" xfId="27" applyNumberFormat="1" applyFont="1" applyFill="1" applyBorder="1"/>
    <xf numFmtId="164" fontId="8" fillId="33" borderId="10" xfId="27" applyNumberFormat="1" applyFont="1" applyFill="1" applyBorder="1"/>
    <xf numFmtId="164" fontId="29" fillId="33" borderId="10" xfId="27" applyNumberFormat="1" applyFont="1" applyFill="1" applyBorder="1"/>
    <xf numFmtId="164" fontId="27" fillId="33" borderId="10" xfId="27" applyNumberFormat="1" applyFont="1" applyFill="1" applyBorder="1"/>
    <xf numFmtId="164" fontId="46" fillId="31" borderId="10" xfId="27" applyNumberFormat="1" applyFont="1" applyFill="1" applyBorder="1"/>
    <xf numFmtId="164" fontId="33" fillId="31" borderId="10" xfId="27" applyNumberFormat="1" applyFont="1" applyFill="1" applyBorder="1"/>
    <xf numFmtId="164" fontId="29" fillId="25" borderId="10" xfId="27" applyNumberFormat="1" applyFont="1" applyFill="1" applyBorder="1"/>
    <xf numFmtId="164" fontId="57" fillId="35" borderId="10" xfId="27" applyNumberFormat="1" applyFont="1" applyFill="1" applyBorder="1"/>
    <xf numFmtId="164" fontId="8" fillId="33" borderId="15" xfId="27" applyNumberFormat="1" applyFont="1" applyFill="1" applyBorder="1"/>
    <xf numFmtId="164" fontId="29" fillId="33" borderId="15" xfId="27" applyNumberFormat="1" applyFont="1" applyFill="1" applyBorder="1"/>
    <xf numFmtId="164" fontId="27" fillId="33" borderId="15" xfId="27" applyNumberFormat="1" applyFont="1" applyFill="1" applyBorder="1"/>
    <xf numFmtId="164" fontId="8" fillId="31" borderId="0" xfId="27" applyNumberFormat="1" applyFont="1" applyFill="1" applyBorder="1"/>
    <xf numFmtId="164" fontId="29" fillId="31" borderId="0" xfId="27" applyNumberFormat="1" applyFont="1" applyFill="1" applyBorder="1"/>
    <xf numFmtId="164" fontId="27" fillId="31" borderId="0" xfId="27" applyNumberFormat="1" applyFont="1" applyFill="1" applyBorder="1"/>
    <xf numFmtId="164" fontId="9" fillId="30" borderId="10" xfId="27" applyNumberFormat="1" applyFont="1" applyFill="1" applyBorder="1"/>
    <xf numFmtId="164" fontId="9" fillId="33" borderId="10" xfId="27" applyNumberFormat="1" applyFont="1" applyFill="1" applyBorder="1"/>
    <xf numFmtId="164" fontId="86" fillId="31" borderId="10" xfId="27" applyNumberFormat="1" applyFont="1" applyFill="1" applyBorder="1"/>
    <xf numFmtId="164" fontId="83" fillId="31" borderId="10" xfId="27" applyNumberFormat="1" applyFont="1" applyFill="1" applyBorder="1"/>
    <xf numFmtId="164" fontId="86" fillId="25" borderId="10" xfId="27" applyNumberFormat="1" applyFont="1" applyFill="1" applyBorder="1"/>
    <xf numFmtId="164" fontId="27" fillId="38" borderId="10" xfId="27" applyNumberFormat="1" applyFont="1" applyFill="1" applyBorder="1"/>
    <xf numFmtId="164" fontId="7" fillId="36" borderId="10" xfId="26" applyNumberFormat="1" applyFont="1" applyFill="1" applyBorder="1"/>
    <xf numFmtId="4" fontId="52" fillId="25" borderId="10" xfId="0" applyNumberFormat="1" applyFont="1" applyFill="1" applyBorder="1" applyAlignment="1" applyProtection="1">
      <alignment horizontal="right" vertical="center" wrapText="1"/>
    </xf>
    <xf numFmtId="0" fontId="71" fillId="0" borderId="0" xfId="0" applyFont="1"/>
    <xf numFmtId="3" fontId="4" fillId="30" borderId="10" xfId="0" applyNumberFormat="1" applyFont="1" applyFill="1" applyBorder="1" applyAlignment="1" applyProtection="1">
      <alignment horizontal="right" vertical="center" wrapText="1"/>
      <protection locked="0"/>
    </xf>
    <xf numFmtId="3" fontId="31" fillId="30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30" borderId="10" xfId="0" applyFont="1" applyFill="1" applyBorder="1" applyAlignment="1" applyProtection="1">
      <alignment horizontal="left" vertical="center" wrapText="1"/>
      <protection locked="0"/>
    </xf>
    <xf numFmtId="164" fontId="42" fillId="30" borderId="10" xfId="26" applyNumberFormat="1" applyFont="1" applyFill="1" applyBorder="1" applyAlignment="1">
      <alignment horizontal="right"/>
    </xf>
    <xf numFmtId="3" fontId="43" fillId="30" borderId="10" xfId="0" applyNumberFormat="1" applyFont="1" applyFill="1" applyBorder="1" applyAlignment="1" applyProtection="1">
      <alignment horizontal="right" vertical="center" wrapText="1"/>
    </xf>
    <xf numFmtId="3" fontId="58" fillId="30" borderId="10" xfId="0" applyNumberFormat="1" applyFont="1" applyFill="1" applyBorder="1"/>
    <xf numFmtId="3" fontId="58" fillId="30" borderId="10" xfId="0" applyNumberFormat="1" applyFont="1" applyFill="1" applyBorder="1" applyAlignment="1" applyProtection="1">
      <alignment horizontal="right" vertical="center" wrapText="1"/>
    </xf>
    <xf numFmtId="3" fontId="58" fillId="30" borderId="10" xfId="0" applyNumberFormat="1" applyFont="1" applyFill="1" applyBorder="1" applyAlignment="1" applyProtection="1">
      <alignment horizontal="right" vertical="center" wrapText="1"/>
      <protection locked="0"/>
    </xf>
    <xf numFmtId="164" fontId="58" fillId="30" borderId="10" xfId="26" applyNumberFormat="1" applyFont="1" applyFill="1" applyBorder="1"/>
    <xf numFmtId="0" fontId="39" fillId="31" borderId="10" xfId="0" applyFont="1" applyFill="1" applyBorder="1" applyAlignment="1">
      <alignment horizontal="center" vertical="center" wrapText="1"/>
    </xf>
    <xf numFmtId="0" fontId="61" fillId="30" borderId="0" xfId="0" applyFont="1" applyFill="1" applyAlignment="1">
      <alignment horizontal="center"/>
    </xf>
    <xf numFmtId="0" fontId="7" fillId="30" borderId="0" xfId="0" applyFont="1" applyFill="1"/>
    <xf numFmtId="16" fontId="63" fillId="30" borderId="0" xfId="0" applyNumberFormat="1" applyFont="1" applyFill="1" applyAlignment="1">
      <alignment horizontal="center"/>
    </xf>
    <xf numFmtId="0" fontId="9" fillId="0" borderId="10" xfId="0" applyFont="1" applyFill="1" applyBorder="1"/>
    <xf numFmtId="0" fontId="65" fillId="30" borderId="0" xfId="0" applyFont="1" applyFill="1" applyAlignment="1">
      <alignment horizontal="center"/>
    </xf>
    <xf numFmtId="3" fontId="87" fillId="34" borderId="10" xfId="0" applyNumberFormat="1" applyFont="1" applyFill="1" applyBorder="1" applyAlignment="1" applyProtection="1">
      <alignment horizontal="right" vertical="center" wrapText="1"/>
    </xf>
    <xf numFmtId="0" fontId="72" fillId="31" borderId="10" xfId="0" applyFont="1" applyFill="1" applyBorder="1" applyAlignment="1">
      <alignment horizontal="center" vertical="center" wrapText="1"/>
    </xf>
    <xf numFmtId="16" fontId="28" fillId="0" borderId="0" xfId="0" applyNumberFormat="1" applyFont="1"/>
    <xf numFmtId="0" fontId="28" fillId="0" borderId="0" xfId="0" applyFont="1"/>
    <xf numFmtId="0" fontId="66" fillId="0" borderId="0" xfId="0" applyFont="1"/>
    <xf numFmtId="164" fontId="87" fillId="34" borderId="10" xfId="26" applyNumberFormat="1" applyFont="1" applyFill="1" applyBorder="1"/>
    <xf numFmtId="0" fontId="58" fillId="0" borderId="10" xfId="0" applyFont="1" applyFill="1" applyBorder="1"/>
    <xf numFmtId="164" fontId="73" fillId="31" borderId="10" xfId="26" applyNumberFormat="1" applyFont="1" applyFill="1" applyBorder="1" applyAlignment="1">
      <alignment horizontal="right"/>
    </xf>
    <xf numFmtId="164" fontId="73" fillId="30" borderId="10" xfId="26" applyNumberFormat="1" applyFont="1" applyFill="1" applyBorder="1" applyAlignment="1">
      <alignment horizontal="right"/>
    </xf>
    <xf numFmtId="0" fontId="88" fillId="25" borderId="10" xfId="0" applyFont="1" applyFill="1" applyBorder="1" applyAlignment="1" applyProtection="1">
      <alignment horizontal="left" vertical="center" wrapText="1"/>
      <protection locked="0"/>
    </xf>
    <xf numFmtId="3" fontId="87" fillId="34" borderId="10" xfId="0" applyNumberFormat="1" applyFont="1" applyFill="1" applyBorder="1" applyAlignment="1" applyProtection="1">
      <alignment horizontal="right" vertical="center" wrapText="1"/>
    </xf>
    <xf numFmtId="16" fontId="66" fillId="0" borderId="0" xfId="0" applyNumberFormat="1" applyFont="1"/>
    <xf numFmtId="0" fontId="61" fillId="25" borderId="10" xfId="0" applyFont="1" applyFill="1" applyBorder="1" applyAlignment="1" applyProtection="1">
      <alignment horizontal="left" vertical="center" wrapText="1"/>
      <protection locked="0"/>
    </xf>
    <xf numFmtId="3" fontId="61" fillId="30" borderId="10" xfId="0" applyNumberFormat="1" applyFont="1" applyFill="1" applyBorder="1" applyAlignment="1" applyProtection="1">
      <alignment horizontal="right" vertical="center" wrapText="1"/>
    </xf>
    <xf numFmtId="164" fontId="74" fillId="31" borderId="10" xfId="26" applyNumberFormat="1" applyFont="1" applyFill="1" applyBorder="1" applyAlignment="1">
      <alignment horizontal="center" vertical="center" wrapText="1"/>
    </xf>
    <xf numFmtId="0" fontId="8" fillId="30" borderId="10" xfId="0" applyFont="1" applyFill="1" applyBorder="1" applyAlignment="1"/>
    <xf numFmtId="164" fontId="29" fillId="37" borderId="10" xfId="26" applyNumberFormat="1" applyFont="1" applyFill="1" applyBorder="1"/>
    <xf numFmtId="164" fontId="30" fillId="30" borderId="10" xfId="26" applyNumberFormat="1" applyFont="1" applyFill="1" applyBorder="1"/>
    <xf numFmtId="164" fontId="75" fillId="31" borderId="10" xfId="26" applyNumberFormat="1" applyFont="1" applyFill="1" applyBorder="1"/>
    <xf numFmtId="164" fontId="76" fillId="30" borderId="10" xfId="26" applyNumberFormat="1" applyFont="1" applyFill="1" applyBorder="1"/>
    <xf numFmtId="164" fontId="61" fillId="30" borderId="10" xfId="26" applyNumberFormat="1" applyFont="1" applyFill="1" applyBorder="1"/>
    <xf numFmtId="164" fontId="89" fillId="31" borderId="10" xfId="26" applyNumberFormat="1" applyFont="1" applyFill="1" applyBorder="1"/>
    <xf numFmtId="164" fontId="59" fillId="31" borderId="10" xfId="26" applyNumberFormat="1" applyFont="1" applyFill="1" applyBorder="1"/>
    <xf numFmtId="164" fontId="77" fillId="31" borderId="10" xfId="26" applyNumberFormat="1" applyFont="1" applyFill="1" applyBorder="1"/>
    <xf numFmtId="164" fontId="62" fillId="30" borderId="10" xfId="26" applyNumberFormat="1" applyFont="1" applyFill="1" applyBorder="1"/>
    <xf numFmtId="164" fontId="59" fillId="30" borderId="10" xfId="26" applyNumberFormat="1" applyFont="1" applyFill="1" applyBorder="1"/>
    <xf numFmtId="164" fontId="78" fillId="30" borderId="10" xfId="26" applyNumberFormat="1" applyFont="1" applyFill="1" applyBorder="1"/>
    <xf numFmtId="164" fontId="62" fillId="31" borderId="10" xfId="26" applyNumberFormat="1" applyFont="1" applyFill="1" applyBorder="1"/>
    <xf numFmtId="3" fontId="66" fillId="25" borderId="10" xfId="0" applyNumberFormat="1" applyFont="1" applyFill="1" applyBorder="1"/>
    <xf numFmtId="3" fontId="27" fillId="25" borderId="10" xfId="0" applyNumberFormat="1" applyFont="1" applyFill="1" applyBorder="1"/>
    <xf numFmtId="166" fontId="90" fillId="39" borderId="10" xfId="0" applyNumberFormat="1" applyFont="1" applyFill="1" applyBorder="1"/>
    <xf numFmtId="164" fontId="34" fillId="31" borderId="10" xfId="26" applyNumberFormat="1" applyFont="1" applyFill="1" applyBorder="1" applyAlignment="1" applyProtection="1">
      <alignment vertical="center" wrapText="1"/>
      <protection locked="0"/>
    </xf>
    <xf numFmtId="164" fontId="34" fillId="31" borderId="10" xfId="26" applyNumberFormat="1" applyFont="1" applyFill="1" applyBorder="1" applyAlignment="1" applyProtection="1">
      <alignment vertical="center" wrapText="1"/>
    </xf>
    <xf numFmtId="164" fontId="8" fillId="31" borderId="10" xfId="26" applyNumberFormat="1" applyFont="1" applyFill="1" applyBorder="1" applyAlignment="1" applyProtection="1">
      <alignment vertical="center" wrapText="1"/>
    </xf>
    <xf numFmtId="164" fontId="9" fillId="30" borderId="10" xfId="26" applyNumberFormat="1" applyFont="1" applyFill="1" applyBorder="1" applyAlignment="1" applyProtection="1">
      <alignment vertical="center" wrapText="1"/>
    </xf>
    <xf numFmtId="164" fontId="83" fillId="31" borderId="10" xfId="26" applyNumberFormat="1" applyFont="1" applyFill="1" applyBorder="1"/>
    <xf numFmtId="164" fontId="9" fillId="36" borderId="10" xfId="26" applyNumberFormat="1" applyFont="1" applyFill="1" applyBorder="1"/>
    <xf numFmtId="164" fontId="92" fillId="31" borderId="10" xfId="26" applyNumberFormat="1" applyFont="1" applyFill="1" applyBorder="1"/>
    <xf numFmtId="164" fontId="91" fillId="31" borderId="10" xfId="26" applyNumberFormat="1" applyFont="1" applyFill="1" applyBorder="1"/>
    <xf numFmtId="164" fontId="9" fillId="26" borderId="10" xfId="26" applyNumberFormat="1" applyFont="1" applyFill="1" applyBorder="1" applyAlignment="1">
      <alignment vertical="center" wrapText="1"/>
    </xf>
    <xf numFmtId="164" fontId="8" fillId="26" borderId="10" xfId="26" applyNumberFormat="1" applyFont="1" applyFill="1" applyBorder="1" applyAlignment="1">
      <alignment vertical="center" wrapText="1"/>
    </xf>
    <xf numFmtId="165" fontId="29" fillId="38" borderId="10" xfId="27" applyNumberFormat="1" applyFont="1" applyFill="1" applyBorder="1"/>
    <xf numFmtId="165" fontId="8" fillId="38" borderId="10" xfId="27" applyNumberFormat="1" applyFont="1" applyFill="1" applyBorder="1"/>
    <xf numFmtId="164" fontId="87" fillId="31" borderId="10" xfId="26" applyNumberFormat="1" applyFont="1" applyFill="1" applyBorder="1"/>
    <xf numFmtId="164" fontId="88" fillId="31" borderId="10" xfId="26" applyNumberFormat="1" applyFont="1" applyFill="1" applyBorder="1"/>
    <xf numFmtId="165" fontId="32" fillId="38" borderId="10" xfId="27" applyNumberFormat="1" applyFont="1" applyFill="1" applyBorder="1"/>
    <xf numFmtId="164" fontId="93" fillId="30" borderId="10" xfId="27" applyNumberFormat="1" applyFont="1" applyFill="1" applyBorder="1"/>
    <xf numFmtId="164" fontId="94" fillId="30" borderId="10" xfId="27" applyNumberFormat="1" applyFont="1" applyFill="1" applyBorder="1"/>
    <xf numFmtId="164" fontId="32" fillId="31" borderId="10" xfId="26" applyNumberFormat="1" applyFont="1" applyFill="1" applyBorder="1"/>
    <xf numFmtId="164" fontId="32" fillId="33" borderId="10" xfId="26" applyNumberFormat="1" applyFont="1" applyFill="1" applyBorder="1"/>
    <xf numFmtId="164" fontId="81" fillId="26" borderId="10" xfId="27" applyNumberFormat="1" applyFont="1" applyFill="1" applyBorder="1"/>
    <xf numFmtId="164" fontId="80" fillId="31" borderId="10" xfId="26" applyNumberFormat="1" applyFont="1" applyFill="1" applyBorder="1" applyAlignment="1">
      <alignment horizontal="center"/>
    </xf>
    <xf numFmtId="164" fontId="8" fillId="34" borderId="10" xfId="26" applyNumberFormat="1" applyFont="1" applyFill="1" applyBorder="1"/>
    <xf numFmtId="0" fontId="28" fillId="34" borderId="10" xfId="0" applyFont="1" applyFill="1" applyBorder="1" applyAlignment="1">
      <alignment horizontal="left"/>
    </xf>
    <xf numFmtId="0" fontId="79" fillId="34" borderId="13" xfId="0" applyFont="1" applyFill="1" applyBorder="1"/>
    <xf numFmtId="164" fontId="82" fillId="34" borderId="10" xfId="26" applyNumberFormat="1" applyFont="1" applyFill="1" applyBorder="1"/>
    <xf numFmtId="0" fontId="9" fillId="34" borderId="10" xfId="0" applyFont="1" applyFill="1" applyBorder="1"/>
    <xf numFmtId="164" fontId="32" fillId="34" borderId="10" xfId="26" applyNumberFormat="1" applyFont="1" applyFill="1" applyBorder="1"/>
    <xf numFmtId="164" fontId="8" fillId="31" borderId="10" xfId="26" applyNumberFormat="1" applyFont="1" applyFill="1" applyBorder="1" applyAlignment="1">
      <alignment horizontal="center"/>
    </xf>
    <xf numFmtId="164" fontId="32" fillId="31" borderId="10" xfId="26" applyNumberFormat="1" applyFont="1" applyFill="1" applyBorder="1" applyAlignment="1">
      <alignment horizontal="center"/>
    </xf>
    <xf numFmtId="164" fontId="95" fillId="32" borderId="10" xfId="26" applyNumberFormat="1" applyFont="1" applyFill="1" applyBorder="1"/>
    <xf numFmtId="164" fontId="29" fillId="32" borderId="10" xfId="26" applyNumberFormat="1" applyFont="1" applyFill="1" applyBorder="1" applyAlignment="1">
      <alignment horizontal="left"/>
    </xf>
    <xf numFmtId="164" fontId="60" fillId="32" borderId="10" xfId="26" applyNumberFormat="1" applyFont="1" applyFill="1" applyBorder="1"/>
    <xf numFmtId="164" fontId="96" fillId="32" borderId="10" xfId="26" applyNumberFormat="1" applyFont="1" applyFill="1" applyBorder="1"/>
    <xf numFmtId="164" fontId="87" fillId="32" borderId="10" xfId="26" applyNumberFormat="1" applyFont="1" applyFill="1" applyBorder="1"/>
    <xf numFmtId="0" fontId="88" fillId="25" borderId="10" xfId="0" applyFont="1" applyFill="1" applyBorder="1"/>
    <xf numFmtId="0" fontId="99" fillId="0" borderId="0" xfId="46" applyFill="1"/>
    <xf numFmtId="0" fontId="98" fillId="0" borderId="0" xfId="46" applyFont="1" applyFill="1"/>
    <xf numFmtId="0" fontId="99" fillId="0" borderId="0" xfId="46"/>
    <xf numFmtId="0" fontId="98" fillId="0" borderId="0" xfId="46" applyFont="1"/>
    <xf numFmtId="0" fontId="67" fillId="0" borderId="0" xfId="46" applyFont="1" applyFill="1"/>
    <xf numFmtId="0" fontId="98" fillId="0" borderId="0" xfId="46" applyFont="1" applyBorder="1" applyAlignment="1">
      <alignment horizontal="center"/>
    </xf>
    <xf numFmtId="0" fontId="67" fillId="0" borderId="0" xfId="46" applyFont="1" applyFill="1" applyAlignment="1">
      <alignment horizontal="center"/>
    </xf>
    <xf numFmtId="0" fontId="98" fillId="0" borderId="47" xfId="46" applyFont="1" applyBorder="1"/>
    <xf numFmtId="0" fontId="98" fillId="0" borderId="0" xfId="46" applyFont="1" applyBorder="1"/>
    <xf numFmtId="0" fontId="67" fillId="0" borderId="58" xfId="46" applyFont="1" applyFill="1" applyBorder="1" applyAlignment="1">
      <alignment horizontal="center"/>
    </xf>
    <xf numFmtId="0" fontId="98" fillId="0" borderId="59" xfId="46" applyFont="1" applyBorder="1" applyAlignment="1">
      <alignment horizontal="center" wrapText="1"/>
    </xf>
    <xf numFmtId="0" fontId="98" fillId="0" borderId="60" xfId="46" applyFont="1" applyBorder="1" applyAlignment="1">
      <alignment horizontal="center" wrapText="1"/>
    </xf>
    <xf numFmtId="0" fontId="98" fillId="0" borderId="58" xfId="46" applyFont="1" applyBorder="1"/>
    <xf numFmtId="0" fontId="99" fillId="0" borderId="0" xfId="46" applyFill="1" applyAlignment="1">
      <alignment horizontal="center"/>
    </xf>
    <xf numFmtId="0" fontId="67" fillId="0" borderId="53" xfId="46" applyFont="1" applyFill="1" applyBorder="1"/>
    <xf numFmtId="0" fontId="67" fillId="0" borderId="53" xfId="46" applyFont="1" applyBorder="1"/>
    <xf numFmtId="0" fontId="99" fillId="0" borderId="53" xfId="46" applyFill="1" applyBorder="1"/>
    <xf numFmtId="0" fontId="99" fillId="0" borderId="0" xfId="46" applyBorder="1"/>
    <xf numFmtId="0" fontId="37" fillId="0" borderId="53" xfId="46" applyFont="1" applyFill="1" applyBorder="1" applyAlignment="1">
      <alignment wrapText="1"/>
    </xf>
    <xf numFmtId="0" fontId="37" fillId="0" borderId="53" xfId="46" applyFont="1" applyBorder="1"/>
    <xf numFmtId="0" fontId="98" fillId="0" borderId="53" xfId="46" applyFont="1" applyFill="1" applyBorder="1"/>
    <xf numFmtId="0" fontId="37" fillId="0" borderId="53" xfId="46" applyFont="1" applyFill="1" applyBorder="1"/>
    <xf numFmtId="0" fontId="67" fillId="0" borderId="54" xfId="46" applyFont="1" applyFill="1" applyBorder="1"/>
    <xf numFmtId="0" fontId="67" fillId="0" borderId="61" xfId="46" applyFont="1" applyFill="1" applyBorder="1"/>
    <xf numFmtId="0" fontId="98" fillId="0" borderId="47" xfId="46" applyFont="1" applyFill="1" applyBorder="1"/>
    <xf numFmtId="0" fontId="98" fillId="0" borderId="0" xfId="0" applyFont="1"/>
    <xf numFmtId="0" fontId="98" fillId="0" borderId="47" xfId="0" applyFont="1" applyFill="1" applyBorder="1"/>
    <xf numFmtId="0" fontId="98" fillId="0" borderId="47" xfId="0" applyFont="1" applyFill="1" applyBorder="1" applyAlignment="1">
      <alignment horizontal="center"/>
    </xf>
    <xf numFmtId="0" fontId="99" fillId="0" borderId="51" xfId="0" applyFont="1" applyBorder="1"/>
    <xf numFmtId="3" fontId="99" fillId="0" borderId="51" xfId="0" applyNumberFormat="1" applyFont="1" applyFill="1" applyBorder="1"/>
    <xf numFmtId="0" fontId="99" fillId="0" borderId="53" xfId="0" applyFont="1" applyBorder="1"/>
    <xf numFmtId="3" fontId="99" fillId="0" borderId="53" xfId="0" applyNumberFormat="1" applyFont="1" applyFill="1" applyBorder="1"/>
    <xf numFmtId="0" fontId="99" fillId="0" borderId="61" xfId="0" applyFont="1" applyBorder="1"/>
    <xf numFmtId="3" fontId="99" fillId="0" borderId="61" xfId="0" applyNumberFormat="1" applyFont="1" applyFill="1" applyBorder="1"/>
    <xf numFmtId="0" fontId="98" fillId="0" borderId="47" xfId="0" applyFont="1" applyBorder="1"/>
    <xf numFmtId="3" fontId="98" fillId="0" borderId="47" xfId="0" applyNumberFormat="1" applyFont="1" applyFill="1" applyBorder="1"/>
    <xf numFmtId="0" fontId="99" fillId="0" borderId="54" xfId="0" applyFont="1" applyBorder="1"/>
    <xf numFmtId="3" fontId="99" fillId="0" borderId="54" xfId="0" applyNumberFormat="1" applyFont="1" applyFill="1" applyBorder="1"/>
    <xf numFmtId="3" fontId="98" fillId="0" borderId="47" xfId="0" applyNumberFormat="1" applyFont="1" applyBorder="1"/>
    <xf numFmtId="0" fontId="99" fillId="0" borderId="0" xfId="0" applyFont="1" applyFill="1" applyBorder="1"/>
    <xf numFmtId="3" fontId="99" fillId="0" borderId="0" xfId="0" applyNumberFormat="1" applyFont="1" applyFill="1" applyBorder="1"/>
    <xf numFmtId="0" fontId="99" fillId="0" borderId="62" xfId="0" applyFont="1" applyFill="1" applyBorder="1"/>
    <xf numFmtId="3" fontId="0" fillId="0" borderId="62" xfId="0" applyNumberFormat="1" applyBorder="1"/>
    <xf numFmtId="0" fontId="99" fillId="0" borderId="53" xfId="0" applyFont="1" applyFill="1" applyBorder="1"/>
    <xf numFmtId="3" fontId="0" fillId="0" borderId="53" xfId="0" applyNumberFormat="1" applyBorder="1"/>
    <xf numFmtId="3" fontId="99" fillId="0" borderId="53" xfId="0" applyNumberFormat="1" applyFont="1" applyBorder="1" applyAlignment="1">
      <alignment horizontal="left"/>
    </xf>
    <xf numFmtId="0" fontId="100" fillId="0" borderId="10" xfId="0" applyFont="1" applyBorder="1" applyAlignment="1">
      <alignment horizontal="center"/>
    </xf>
    <xf numFmtId="0" fontId="100" fillId="0" borderId="15" xfId="0" applyFont="1" applyBorder="1"/>
    <xf numFmtId="0" fontId="100" fillId="0" borderId="63" xfId="0" applyFont="1" applyBorder="1"/>
    <xf numFmtId="0" fontId="101" fillId="0" borderId="63" xfId="0" applyFont="1" applyBorder="1" applyAlignment="1">
      <alignment wrapText="1"/>
    </xf>
    <xf numFmtId="0" fontId="100" fillId="0" borderId="63" xfId="0" applyFont="1" applyBorder="1" applyAlignment="1">
      <alignment wrapText="1"/>
    </xf>
    <xf numFmtId="0" fontId="100" fillId="0" borderId="64" xfId="0" applyFont="1" applyBorder="1"/>
    <xf numFmtId="0" fontId="102" fillId="0" borderId="10" xfId="0" applyFont="1" applyBorder="1"/>
    <xf numFmtId="2" fontId="8" fillId="31" borderId="10" xfId="0" applyNumberFormat="1" applyFont="1" applyFill="1" applyBorder="1"/>
    <xf numFmtId="2" fontId="8" fillId="31" borderId="10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10" xfId="0" applyNumberFormat="1" applyFont="1" applyFill="1" applyBorder="1"/>
    <xf numFmtId="164" fontId="29" fillId="35" borderId="10" xfId="40" applyNumberFormat="1" applyFont="1" applyFill="1" applyBorder="1"/>
    <xf numFmtId="16" fontId="67" fillId="0" borderId="53" xfId="46" applyNumberFormat="1" applyFont="1" applyFill="1" applyBorder="1"/>
    <xf numFmtId="3" fontId="0" fillId="0" borderId="0" xfId="0" applyNumberFormat="1"/>
    <xf numFmtId="0" fontId="0" fillId="0" borderId="0" xfId="0" applyBorder="1"/>
    <xf numFmtId="0" fontId="98" fillId="0" borderId="0" xfId="0" applyFont="1" applyBorder="1"/>
    <xf numFmtId="0" fontId="98" fillId="0" borderId="0" xfId="0" applyFont="1" applyBorder="1" applyAlignment="1">
      <alignment horizontal="center"/>
    </xf>
    <xf numFmtId="0" fontId="0" fillId="0" borderId="43" xfId="0" applyBorder="1"/>
    <xf numFmtId="0" fontId="98" fillId="0" borderId="0" xfId="0" applyFont="1" applyBorder="1" applyAlignment="1">
      <alignment horizontal="center"/>
    </xf>
    <xf numFmtId="0" fontId="104" fillId="0" borderId="0" xfId="0" applyFont="1"/>
    <xf numFmtId="0" fontId="35" fillId="0" borderId="10" xfId="0" applyFont="1" applyFill="1" applyBorder="1"/>
    <xf numFmtId="0" fontId="35" fillId="0" borderId="13" xfId="0" applyFont="1" applyFill="1" applyBorder="1"/>
    <xf numFmtId="164" fontId="9" fillId="0" borderId="10" xfId="26" applyNumberFormat="1" applyFont="1" applyFill="1" applyBorder="1"/>
    <xf numFmtId="0" fontId="0" fillId="0" borderId="0" xfId="0" applyFont="1" applyFill="1"/>
    <xf numFmtId="3" fontId="103" fillId="0" borderId="10" xfId="0" applyNumberFormat="1" applyFont="1" applyBorder="1" applyAlignment="1">
      <alignment horizontal="left"/>
    </xf>
    <xf numFmtId="0" fontId="35" fillId="0" borderId="10" xfId="0" applyFont="1" applyBorder="1"/>
    <xf numFmtId="164" fontId="35" fillId="31" borderId="10" xfId="26" applyNumberFormat="1" applyFont="1" applyFill="1" applyBorder="1"/>
    <xf numFmtId="0" fontId="29" fillId="26" borderId="10" xfId="0" applyFont="1" applyFill="1" applyBorder="1" applyAlignment="1">
      <alignment horizontal="center"/>
    </xf>
    <xf numFmtId="0" fontId="29" fillId="30" borderId="16" xfId="0" applyFont="1" applyFill="1" applyBorder="1" applyAlignment="1">
      <alignment horizontal="center"/>
    </xf>
    <xf numFmtId="165" fontId="8" fillId="30" borderId="10" xfId="27" applyNumberFormat="1" applyFont="1" applyFill="1" applyBorder="1" applyAlignment="1">
      <alignment horizontal="center"/>
    </xf>
    <xf numFmtId="164" fontId="35" fillId="0" borderId="10" xfId="27" applyNumberFormat="1" applyFont="1" applyFill="1" applyBorder="1"/>
    <xf numFmtId="164" fontId="7" fillId="30" borderId="10" xfId="26" applyNumberFormat="1" applyFont="1" applyFill="1" applyBorder="1"/>
    <xf numFmtId="0" fontId="8" fillId="26" borderId="15" xfId="0" applyFont="1" applyFill="1" applyBorder="1" applyAlignment="1">
      <alignment horizontal="center"/>
    </xf>
    <xf numFmtId="164" fontId="8" fillId="26" borderId="14" xfId="26" applyNumberFormat="1" applyFont="1" applyFill="1" applyBorder="1" applyAlignment="1">
      <alignment horizontal="center"/>
    </xf>
    <xf numFmtId="166" fontId="29" fillId="0" borderId="0" xfId="41" applyNumberFormat="1" applyFont="1" applyFill="1" applyBorder="1" applyAlignment="1" applyProtection="1">
      <alignment vertical="center"/>
    </xf>
    <xf numFmtId="0" fontId="29" fillId="0" borderId="10" xfId="0" applyFont="1" applyBorder="1"/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106" fillId="0" borderId="10" xfId="0" applyFont="1" applyBorder="1"/>
    <xf numFmtId="0" fontId="29" fillId="0" borderId="10" xfId="0" applyFont="1" applyBorder="1" applyAlignment="1">
      <alignment horizontal="center"/>
    </xf>
    <xf numFmtId="164" fontId="29" fillId="26" borderId="10" xfId="26" applyNumberFormat="1" applyFont="1" applyFill="1" applyBorder="1" applyAlignment="1">
      <alignment horizontal="center"/>
    </xf>
    <xf numFmtId="0" fontId="29" fillId="25" borderId="10" xfId="0" applyFont="1" applyFill="1" applyBorder="1" applyAlignment="1">
      <alignment horizontal="center"/>
    </xf>
    <xf numFmtId="0" fontId="29" fillId="24" borderId="10" xfId="0" applyFont="1" applyFill="1" applyBorder="1" applyAlignment="1">
      <alignment horizontal="center"/>
    </xf>
    <xf numFmtId="0" fontId="35" fillId="25" borderId="10" xfId="0" applyFont="1" applyFill="1" applyBorder="1"/>
    <xf numFmtId="164" fontId="35" fillId="0" borderId="10" xfId="26" applyNumberFormat="1" applyFont="1" applyBorder="1"/>
    <xf numFmtId="164" fontId="35" fillId="24" borderId="10" xfId="26" applyNumberFormat="1" applyFont="1" applyFill="1" applyBorder="1"/>
    <xf numFmtId="0" fontId="29" fillId="25" borderId="10" xfId="0" applyFont="1" applyFill="1" applyBorder="1"/>
    <xf numFmtId="164" fontId="29" fillId="0" borderId="10" xfId="26" applyNumberFormat="1" applyFont="1" applyBorder="1"/>
    <xf numFmtId="164" fontId="29" fillId="24" borderId="10" xfId="26" applyNumberFormat="1" applyFont="1" applyFill="1" applyBorder="1"/>
    <xf numFmtId="0" fontId="35" fillId="0" borderId="14" xfId="0" applyFont="1" applyBorder="1"/>
    <xf numFmtId="0" fontId="35" fillId="25" borderId="14" xfId="0" applyFont="1" applyFill="1" applyBorder="1"/>
    <xf numFmtId="164" fontId="35" fillId="0" borderId="14" xfId="26" applyNumberFormat="1" applyFont="1" applyBorder="1"/>
    <xf numFmtId="164" fontId="35" fillId="24" borderId="14" xfId="26" applyNumberFormat="1" applyFont="1" applyFill="1" applyBorder="1"/>
    <xf numFmtId="0" fontId="29" fillId="0" borderId="10" xfId="0" applyFont="1" applyFill="1" applyBorder="1"/>
    <xf numFmtId="0" fontId="107" fillId="0" borderId="56" xfId="0" applyFont="1" applyBorder="1" applyAlignment="1"/>
    <xf numFmtId="0" fontId="105" fillId="0" borderId="45" xfId="0" applyFont="1" applyBorder="1" applyAlignment="1"/>
    <xf numFmtId="3" fontId="107" fillId="0" borderId="47" xfId="0" applyNumberFormat="1" applyFont="1" applyBorder="1"/>
    <xf numFmtId="0" fontId="98" fillId="0" borderId="0" xfId="0" applyFont="1" applyAlignment="1">
      <alignment horizontal="center" vertical="center"/>
    </xf>
    <xf numFmtId="0" fontId="0" fillId="0" borderId="0" xfId="0" applyFont="1"/>
    <xf numFmtId="0" fontId="98" fillId="0" borderId="0" xfId="0" applyFont="1" applyAlignment="1">
      <alignment horizontal="right"/>
    </xf>
    <xf numFmtId="0" fontId="98" fillId="0" borderId="47" xfId="0" applyFont="1" applyBorder="1" applyAlignment="1">
      <alignment horizontal="center"/>
    </xf>
    <xf numFmtId="0" fontId="98" fillId="0" borderId="48" xfId="0" applyFont="1" applyBorder="1"/>
    <xf numFmtId="0" fontId="98" fillId="0" borderId="49" xfId="0" applyFont="1" applyBorder="1"/>
    <xf numFmtId="3" fontId="98" fillId="0" borderId="49" xfId="0" applyNumberFormat="1" applyFont="1" applyBorder="1"/>
    <xf numFmtId="0" fontId="99" fillId="0" borderId="50" xfId="0" applyFont="1" applyBorder="1"/>
    <xf numFmtId="3" fontId="99" fillId="0" borderId="51" xfId="0" applyNumberFormat="1" applyFont="1" applyBorder="1"/>
    <xf numFmtId="0" fontId="99" fillId="0" borderId="52" xfId="0" applyFont="1" applyBorder="1"/>
    <xf numFmtId="3" fontId="99" fillId="0" borderId="53" xfId="0" applyNumberFormat="1" applyFont="1" applyBorder="1"/>
    <xf numFmtId="14" fontId="99" fillId="0" borderId="52" xfId="0" applyNumberFormat="1" applyFont="1" applyBorder="1"/>
    <xf numFmtId="0" fontId="98" fillId="0" borderId="53" xfId="0" applyFont="1" applyBorder="1"/>
    <xf numFmtId="3" fontId="98" fillId="0" borderId="53" xfId="0" applyNumberFormat="1" applyFont="1" applyBorder="1"/>
    <xf numFmtId="0" fontId="98" fillId="0" borderId="52" xfId="0" applyFont="1" applyBorder="1"/>
    <xf numFmtId="0" fontId="98" fillId="0" borderId="53" xfId="0" applyFont="1" applyBorder="1" applyAlignment="1">
      <alignment wrapText="1"/>
    </xf>
    <xf numFmtId="3" fontId="99" fillId="0" borderId="54" xfId="0" applyNumberFormat="1" applyFont="1" applyBorder="1"/>
    <xf numFmtId="0" fontId="99" fillId="0" borderId="55" xfId="0" applyFont="1" applyBorder="1"/>
    <xf numFmtId="0" fontId="8" fillId="0" borderId="23" xfId="41" applyFont="1" applyFill="1" applyBorder="1" applyAlignment="1" applyProtection="1">
      <alignment horizontal="center" vertical="center"/>
    </xf>
    <xf numFmtId="0" fontId="8" fillId="0" borderId="24" xfId="41" applyFont="1" applyFill="1" applyBorder="1" applyAlignment="1" applyProtection="1">
      <alignment horizontal="center" vertical="center"/>
    </xf>
    <xf numFmtId="0" fontId="9" fillId="0" borderId="16" xfId="41" applyFont="1" applyFill="1" applyBorder="1" applyAlignment="1" applyProtection="1">
      <alignment horizontal="left" vertical="center" indent="1"/>
    </xf>
    <xf numFmtId="166" fontId="9" fillId="24" borderId="16" xfId="41" applyNumberFormat="1" applyFont="1" applyFill="1" applyBorder="1" applyAlignment="1" applyProtection="1">
      <alignment vertical="center"/>
      <protection locked="0"/>
    </xf>
    <xf numFmtId="166" fontId="9" fillId="0" borderId="25" xfId="41" applyNumberFormat="1" applyFont="1" applyFill="1" applyBorder="1" applyAlignment="1" applyProtection="1">
      <alignment vertical="center"/>
    </xf>
    <xf numFmtId="0" fontId="9" fillId="0" borderId="10" xfId="41" applyFont="1" applyFill="1" applyBorder="1" applyAlignment="1" applyProtection="1">
      <alignment horizontal="left" vertical="center" indent="1"/>
      <protection locked="0"/>
    </xf>
    <xf numFmtId="166" fontId="9" fillId="0" borderId="10" xfId="41" applyNumberFormat="1" applyFont="1" applyFill="1" applyBorder="1" applyAlignment="1" applyProtection="1">
      <alignment vertical="center"/>
      <protection locked="0"/>
    </xf>
    <xf numFmtId="166" fontId="8" fillId="0" borderId="19" xfId="41" applyNumberFormat="1" applyFont="1" applyFill="1" applyBorder="1" applyAlignment="1" applyProtection="1">
      <alignment vertical="center"/>
    </xf>
    <xf numFmtId="0" fontId="9" fillId="0" borderId="14" xfId="41" applyFont="1" applyFill="1" applyBorder="1" applyAlignment="1" applyProtection="1">
      <alignment horizontal="left" vertical="center" indent="1"/>
      <protection locked="0"/>
    </xf>
    <xf numFmtId="166" fontId="9" fillId="0" borderId="14" xfId="41" applyNumberFormat="1" applyFont="1" applyFill="1" applyBorder="1" applyAlignment="1" applyProtection="1">
      <alignment vertical="center"/>
      <protection locked="0"/>
    </xf>
    <xf numFmtId="166" fontId="8" fillId="0" borderId="17" xfId="41" applyNumberFormat="1" applyFont="1" applyFill="1" applyBorder="1" applyAlignment="1" applyProtection="1">
      <alignment vertical="center"/>
    </xf>
    <xf numFmtId="0" fontId="9" fillId="0" borderId="15" xfId="41" applyFont="1" applyFill="1" applyBorder="1" applyAlignment="1" applyProtection="1">
      <alignment horizontal="left" vertical="center" indent="1"/>
      <protection locked="0"/>
    </xf>
    <xf numFmtId="166" fontId="9" fillId="0" borderId="15" xfId="41" applyNumberFormat="1" applyFont="1" applyFill="1" applyBorder="1" applyAlignment="1" applyProtection="1">
      <alignment vertical="center"/>
      <protection locked="0"/>
    </xf>
    <xf numFmtId="166" fontId="8" fillId="0" borderId="26" xfId="41" applyNumberFormat="1" applyFont="1" applyFill="1" applyBorder="1" applyAlignment="1" applyProtection="1">
      <alignment vertical="center"/>
    </xf>
    <xf numFmtId="0" fontId="8" fillId="0" borderId="27" xfId="41" applyFont="1" applyFill="1" applyBorder="1" applyAlignment="1" applyProtection="1">
      <alignment horizontal="left" vertical="center" indent="1"/>
    </xf>
    <xf numFmtId="166" fontId="8" fillId="0" borderId="27" xfId="41" applyNumberFormat="1" applyFont="1" applyFill="1" applyBorder="1" applyAlignment="1" applyProtection="1">
      <alignment vertical="center"/>
    </xf>
    <xf numFmtId="166" fontId="9" fillId="0" borderId="28" xfId="41" applyNumberFormat="1" applyFont="1" applyFill="1" applyBorder="1" applyAlignment="1" applyProtection="1">
      <alignment vertical="center"/>
    </xf>
    <xf numFmtId="0" fontId="35" fillId="0" borderId="10" xfId="0" applyNumberFormat="1" applyFont="1" applyBorder="1" applyAlignment="1">
      <alignment horizontal="right"/>
    </xf>
    <xf numFmtId="0" fontId="98" fillId="0" borderId="0" xfId="46" applyFont="1" applyBorder="1" applyAlignment="1">
      <alignment horizontal="center" wrapText="1"/>
    </xf>
    <xf numFmtId="0" fontId="84" fillId="34" borderId="15" xfId="0" applyFont="1" applyFill="1" applyBorder="1" applyAlignment="1">
      <alignment horizontal="center"/>
    </xf>
    <xf numFmtId="0" fontId="29" fillId="30" borderId="10" xfId="0" applyFont="1" applyFill="1" applyBorder="1" applyAlignment="1">
      <alignment horizontal="center"/>
    </xf>
    <xf numFmtId="0" fontId="29" fillId="30" borderId="15" xfId="0" applyFont="1" applyFill="1" applyBorder="1" applyAlignment="1">
      <alignment horizontal="center"/>
    </xf>
    <xf numFmtId="0" fontId="29" fillId="30" borderId="14" xfId="0" applyFont="1" applyFill="1" applyBorder="1" applyAlignment="1">
      <alignment horizontal="center"/>
    </xf>
    <xf numFmtId="0" fontId="29" fillId="30" borderId="16" xfId="0" applyFont="1" applyFill="1" applyBorder="1" applyAlignment="1">
      <alignment horizontal="center"/>
    </xf>
    <xf numFmtId="164" fontId="70" fillId="30" borderId="10" xfId="26" applyNumberFormat="1" applyFont="1" applyFill="1" applyBorder="1" applyAlignment="1"/>
    <xf numFmtId="164" fontId="47" fillId="30" borderId="10" xfId="26" applyNumberFormat="1" applyFont="1" applyFill="1" applyBorder="1" applyAlignment="1"/>
    <xf numFmtId="164" fontId="47" fillId="30" borderId="10" xfId="26" applyNumberFormat="1" applyFont="1" applyFill="1" applyBorder="1"/>
    <xf numFmtId="164" fontId="108" fillId="30" borderId="10" xfId="26" applyNumberFormat="1" applyFont="1" applyFill="1" applyBorder="1" applyAlignment="1"/>
    <xf numFmtId="164" fontId="70" fillId="30" borderId="10" xfId="26" applyNumberFormat="1" applyFont="1" applyFill="1" applyBorder="1"/>
    <xf numFmtId="164" fontId="109" fillId="30" borderId="10" xfId="26" applyNumberFormat="1" applyFont="1" applyFill="1" applyBorder="1" applyAlignment="1"/>
    <xf numFmtId="164" fontId="47" fillId="27" borderId="10" xfId="26" applyNumberFormat="1" applyFont="1" applyFill="1" applyBorder="1" applyAlignment="1"/>
    <xf numFmtId="164" fontId="110" fillId="30" borderId="10" xfId="26" applyNumberFormat="1" applyFont="1" applyFill="1" applyBorder="1" applyAlignment="1" applyProtection="1">
      <alignment vertical="center" wrapText="1"/>
    </xf>
    <xf numFmtId="164" fontId="70" fillId="30" borderId="10" xfId="26" applyNumberFormat="1" applyFont="1" applyFill="1" applyBorder="1" applyAlignment="1" applyProtection="1">
      <alignment vertical="center" wrapText="1"/>
    </xf>
    <xf numFmtId="164" fontId="111" fillId="30" borderId="10" xfId="26" applyNumberFormat="1" applyFont="1" applyFill="1" applyBorder="1" applyAlignment="1" applyProtection="1">
      <alignment vertical="center" wrapText="1"/>
    </xf>
    <xf numFmtId="164" fontId="47" fillId="30" borderId="10" xfId="26" applyNumberFormat="1" applyFont="1" applyFill="1" applyBorder="1" applyAlignment="1" applyProtection="1">
      <alignment vertical="center" wrapText="1"/>
    </xf>
    <xf numFmtId="164" fontId="47" fillId="34" borderId="10" xfId="26" applyNumberFormat="1" applyFont="1" applyFill="1" applyBorder="1" applyAlignment="1"/>
    <xf numFmtId="164" fontId="47" fillId="27" borderId="10" xfId="26" applyNumberFormat="1" applyFont="1" applyFill="1" applyBorder="1"/>
    <xf numFmtId="164" fontId="47" fillId="26" borderId="10" xfId="26" applyNumberFormat="1" applyFont="1" applyFill="1" applyBorder="1" applyAlignment="1">
      <alignment vertical="center" wrapText="1"/>
    </xf>
    <xf numFmtId="0" fontId="112" fillId="0" borderId="0" xfId="0" applyFont="1"/>
    <xf numFmtId="0" fontId="70" fillId="0" borderId="10" xfId="0" applyFont="1" applyBorder="1"/>
    <xf numFmtId="166" fontId="70" fillId="0" borderId="13" xfId="0" applyNumberFormat="1" applyFont="1" applyFill="1" applyBorder="1" applyAlignment="1" applyProtection="1">
      <alignment vertical="center" wrapText="1"/>
      <protection locked="0"/>
    </xf>
    <xf numFmtId="166" fontId="47" fillId="30" borderId="10" xfId="0" applyNumberFormat="1" applyFont="1" applyFill="1" applyBorder="1" applyAlignment="1" applyProtection="1">
      <alignment horizontal="left" vertical="center" wrapText="1" indent="1"/>
      <protection locked="0"/>
    </xf>
    <xf numFmtId="166" fontId="7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6" fontId="70" fillId="0" borderId="10" xfId="0" applyNumberFormat="1" applyFont="1" applyFill="1" applyBorder="1" applyAlignment="1">
      <alignment horizontal="left" vertical="center" wrapText="1"/>
    </xf>
    <xf numFmtId="0" fontId="70" fillId="0" borderId="13" xfId="0" applyFont="1" applyBorder="1"/>
    <xf numFmtId="0" fontId="47" fillId="30" borderId="10" xfId="0" applyFont="1" applyFill="1" applyBorder="1"/>
    <xf numFmtId="0" fontId="70" fillId="0" borderId="16" xfId="0" applyFont="1" applyFill="1" applyBorder="1"/>
    <xf numFmtId="0" fontId="108" fillId="0" borderId="10" xfId="0" applyFont="1" applyBorder="1"/>
    <xf numFmtId="0" fontId="70" fillId="31" borderId="10" xfId="0" applyFont="1" applyFill="1" applyBorder="1"/>
    <xf numFmtId="0" fontId="47" fillId="30" borderId="13" xfId="0" applyFont="1" applyFill="1" applyBorder="1"/>
    <xf numFmtId="0" fontId="47" fillId="27" borderId="13" xfId="0" applyFont="1" applyFill="1" applyBorder="1"/>
    <xf numFmtId="166" fontId="70" fillId="0" borderId="13" xfId="0" applyNumberFormat="1" applyFont="1" applyFill="1" applyBorder="1" applyAlignment="1" applyProtection="1">
      <alignment vertical="center" wrapText="1"/>
    </xf>
    <xf numFmtId="0" fontId="47" fillId="30" borderId="10" xfId="0" applyFont="1" applyFill="1" applyBorder="1" applyAlignment="1">
      <alignment wrapText="1"/>
    </xf>
    <xf numFmtId="0" fontId="47" fillId="27" borderId="10" xfId="0" applyFont="1" applyFill="1" applyBorder="1"/>
    <xf numFmtId="166" fontId="47" fillId="26" borderId="10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/>
    </xf>
    <xf numFmtId="0" fontId="47" fillId="30" borderId="10" xfId="0" applyFont="1" applyFill="1" applyBorder="1" applyAlignment="1">
      <alignment horizontal="center"/>
    </xf>
    <xf numFmtId="0" fontId="47" fillId="25" borderId="10" xfId="0" applyFont="1" applyFill="1" applyBorder="1" applyAlignment="1">
      <alignment horizontal="center"/>
    </xf>
    <xf numFmtId="0" fontId="47" fillId="31" borderId="10" xfId="0" applyFont="1" applyFill="1" applyBorder="1" applyAlignment="1">
      <alignment horizontal="center"/>
    </xf>
    <xf numFmtId="0" fontId="47" fillId="27" borderId="10" xfId="0" applyFont="1" applyFill="1" applyBorder="1" applyAlignment="1">
      <alignment horizontal="center"/>
    </xf>
    <xf numFmtId="0" fontId="47" fillId="26" borderId="10" xfId="0" applyFont="1" applyFill="1" applyBorder="1"/>
    <xf numFmtId="0" fontId="35" fillId="30" borderId="10" xfId="0" applyFont="1" applyFill="1" applyBorder="1"/>
    <xf numFmtId="3" fontId="29" fillId="30" borderId="10" xfId="40" applyNumberFormat="1" applyFont="1" applyFill="1" applyBorder="1" applyAlignment="1"/>
    <xf numFmtId="0" fontId="29" fillId="30" borderId="14" xfId="40" applyFont="1" applyFill="1" applyBorder="1" applyAlignment="1">
      <alignment horizontal="center"/>
    </xf>
    <xf numFmtId="0" fontId="29" fillId="30" borderId="10" xfId="40" applyFont="1" applyFill="1" applyBorder="1" applyAlignment="1">
      <alignment horizontal="left"/>
    </xf>
    <xf numFmtId="0" fontId="35" fillId="0" borderId="10" xfId="40" applyFont="1" applyBorder="1"/>
    <xf numFmtId="164" fontId="95" fillId="31" borderId="10" xfId="40" applyNumberFormat="1" applyFont="1" applyFill="1" applyBorder="1"/>
    <xf numFmtId="164" fontId="94" fillId="31" borderId="10" xfId="40" applyNumberFormat="1" applyFont="1" applyFill="1" applyBorder="1"/>
    <xf numFmtId="164" fontId="29" fillId="25" borderId="10" xfId="40" applyNumberFormat="1" applyFont="1" applyFill="1" applyBorder="1"/>
    <xf numFmtId="0" fontId="35" fillId="25" borderId="10" xfId="40" applyFont="1" applyFill="1" applyBorder="1"/>
    <xf numFmtId="0" fontId="29" fillId="30" borderId="10" xfId="40" applyFont="1" applyFill="1" applyBorder="1"/>
    <xf numFmtId="164" fontId="79" fillId="25" borderId="10" xfId="40" applyNumberFormat="1" applyFont="1" applyFill="1" applyBorder="1"/>
    <xf numFmtId="164" fontId="29" fillId="31" borderId="10" xfId="40" applyNumberFormat="1" applyFont="1" applyFill="1" applyBorder="1"/>
    <xf numFmtId="0" fontId="35" fillId="0" borderId="10" xfId="40" applyFont="1" applyFill="1" applyBorder="1" applyAlignment="1">
      <alignment horizontal="left"/>
    </xf>
    <xf numFmtId="0" fontId="35" fillId="0" borderId="10" xfId="40" applyFont="1" applyFill="1" applyBorder="1"/>
    <xf numFmtId="164" fontId="35" fillId="25" borderId="10" xfId="40" applyNumberFormat="1" applyFont="1" applyFill="1" applyBorder="1"/>
    <xf numFmtId="0" fontId="35" fillId="31" borderId="10" xfId="40" applyFont="1" applyFill="1" applyBorder="1"/>
    <xf numFmtId="0" fontId="105" fillId="0" borderId="0" xfId="0" applyFont="1"/>
    <xf numFmtId="165" fontId="8" fillId="0" borderId="10" xfId="27" applyNumberFormat="1" applyFont="1" applyFill="1" applyBorder="1" applyAlignment="1"/>
    <xf numFmtId="164" fontId="8" fillId="0" borderId="10" xfId="27" applyNumberFormat="1" applyFont="1" applyFill="1" applyBorder="1"/>
    <xf numFmtId="164" fontId="9" fillId="0" borderId="10" xfId="27" applyNumberFormat="1" applyFont="1" applyFill="1" applyBorder="1"/>
    <xf numFmtId="164" fontId="8" fillId="0" borderId="0" xfId="27" applyNumberFormat="1" applyFont="1" applyFill="1" applyBorder="1"/>
    <xf numFmtId="0" fontId="8" fillId="0" borderId="10" xfId="0" applyFont="1" applyFill="1" applyBorder="1"/>
    <xf numFmtId="164" fontId="9" fillId="0" borderId="0" xfId="27" applyNumberFormat="1" applyFont="1" applyFill="1" applyBorder="1"/>
    <xf numFmtId="164" fontId="8" fillId="0" borderId="10" xfId="26" applyNumberFormat="1" applyFont="1" applyFill="1" applyBorder="1"/>
    <xf numFmtId="164" fontId="8" fillId="0" borderId="0" xfId="26" applyNumberFormat="1" applyFont="1" applyFill="1" applyBorder="1"/>
    <xf numFmtId="164" fontId="32" fillId="0" borderId="10" xfId="26" applyNumberFormat="1" applyFont="1" applyFill="1" applyBorder="1"/>
    <xf numFmtId="164" fontId="32" fillId="0" borderId="0" xfId="26" applyNumberFormat="1" applyFont="1" applyFill="1" applyBorder="1"/>
    <xf numFmtId="164" fontId="49" fillId="0" borderId="10" xfId="26" applyNumberFormat="1" applyFont="1" applyFill="1" applyBorder="1"/>
    <xf numFmtId="164" fontId="32" fillId="0" borderId="15" xfId="26" applyNumberFormat="1" applyFont="1" applyFill="1" applyBorder="1"/>
    <xf numFmtId="164" fontId="8" fillId="0" borderId="15" xfId="26" applyNumberFormat="1" applyFont="1" applyFill="1" applyBorder="1"/>
    <xf numFmtId="0" fontId="99" fillId="0" borderId="0" xfId="0" applyFont="1" applyBorder="1"/>
    <xf numFmtId="0" fontId="114" fillId="0" borderId="10" xfId="0" applyFont="1" applyBorder="1"/>
    <xf numFmtId="0" fontId="114" fillId="25" borderId="10" xfId="0" applyFont="1" applyFill="1" applyBorder="1"/>
    <xf numFmtId="164" fontId="114" fillId="0" borderId="10" xfId="26" applyNumberFormat="1" applyFont="1" applyBorder="1"/>
    <xf numFmtId="164" fontId="114" fillId="24" borderId="10" xfId="26" applyNumberFormat="1" applyFont="1" applyFill="1" applyBorder="1"/>
    <xf numFmtId="0" fontId="113" fillId="0" borderId="10" xfId="0" applyFont="1" applyBorder="1"/>
    <xf numFmtId="0" fontId="113" fillId="25" borderId="10" xfId="0" applyFont="1" applyFill="1" applyBorder="1"/>
    <xf numFmtId="164" fontId="113" fillId="0" borderId="10" xfId="26" applyNumberFormat="1" applyFont="1" applyBorder="1"/>
    <xf numFmtId="164" fontId="113" fillId="24" borderId="10" xfId="26" applyNumberFormat="1" applyFont="1" applyFill="1" applyBorder="1"/>
    <xf numFmtId="164" fontId="113" fillId="0" borderId="10" xfId="26" applyNumberFormat="1" applyFont="1" applyFill="1" applyBorder="1"/>
    <xf numFmtId="0" fontId="113" fillId="0" borderId="10" xfId="0" applyFont="1" applyBorder="1" applyAlignment="1">
      <alignment horizontal="left"/>
    </xf>
    <xf numFmtId="0" fontId="29" fillId="31" borderId="11" xfId="0" applyFont="1" applyFill="1" applyBorder="1" applyAlignment="1">
      <alignment horizontal="center"/>
    </xf>
    <xf numFmtId="0" fontId="29" fillId="31" borderId="12" xfId="0" applyFont="1" applyFill="1" applyBorder="1" applyAlignment="1">
      <alignment horizontal="center"/>
    </xf>
    <xf numFmtId="0" fontId="29" fillId="31" borderId="13" xfId="0" applyFont="1" applyFill="1" applyBorder="1" applyAlignment="1">
      <alignment horizontal="center"/>
    </xf>
    <xf numFmtId="0" fontId="29" fillId="0" borderId="15" xfId="0" applyFont="1" applyBorder="1"/>
    <xf numFmtId="0" fontId="29" fillId="25" borderId="15" xfId="0" applyFont="1" applyFill="1" applyBorder="1"/>
    <xf numFmtId="164" fontId="29" fillId="0" borderId="15" xfId="26" applyNumberFormat="1" applyFont="1" applyBorder="1"/>
    <xf numFmtId="164" fontId="29" fillId="24" borderId="15" xfId="26" applyNumberFormat="1" applyFont="1" applyFill="1" applyBorder="1"/>
    <xf numFmtId="0" fontId="29" fillId="35" borderId="65" xfId="0" applyFont="1" applyFill="1" applyBorder="1"/>
    <xf numFmtId="1" fontId="29" fillId="35" borderId="65" xfId="0" applyNumberFormat="1" applyFont="1" applyFill="1" applyBorder="1"/>
    <xf numFmtId="164" fontId="33" fillId="35" borderId="65" xfId="26" applyNumberFormat="1" applyFont="1" applyFill="1" applyBorder="1"/>
    <xf numFmtId="164" fontId="29" fillId="35" borderId="65" xfId="26" applyNumberFormat="1" applyFont="1" applyFill="1" applyBorder="1"/>
    <xf numFmtId="164" fontId="29" fillId="35" borderId="65" xfId="26" applyNumberFormat="1" applyFont="1" applyFill="1" applyBorder="1" applyAlignment="1">
      <alignment horizontal="right"/>
    </xf>
    <xf numFmtId="164" fontId="49" fillId="0" borderId="16" xfId="26" applyNumberFormat="1" applyFont="1" applyFill="1" applyBorder="1" applyAlignment="1">
      <alignment horizontal="center"/>
    </xf>
    <xf numFmtId="164" fontId="49" fillId="0" borderId="14" xfId="26" applyNumberFormat="1" applyFont="1" applyFill="1" applyBorder="1" applyAlignment="1">
      <alignment horizontal="center"/>
    </xf>
    <xf numFmtId="165" fontId="8" fillId="0" borderId="10" xfId="27" applyNumberFormat="1" applyFont="1" applyFill="1" applyBorder="1" applyAlignment="1">
      <alignment horizontal="center"/>
    </xf>
    <xf numFmtId="164" fontId="29" fillId="25" borderId="10" xfId="0" applyNumberFormat="1" applyFont="1" applyFill="1" applyBorder="1"/>
    <xf numFmtId="164" fontId="9" fillId="0" borderId="0" xfId="26" applyNumberFormat="1" applyFont="1" applyFill="1"/>
    <xf numFmtId="0" fontId="8" fillId="0" borderId="15" xfId="0" applyFont="1" applyFill="1" applyBorder="1" applyAlignment="1"/>
    <xf numFmtId="0" fontId="9" fillId="0" borderId="10" xfId="0" applyFont="1" applyFill="1" applyBorder="1" applyAlignment="1"/>
    <xf numFmtId="0" fontId="9" fillId="0" borderId="0" xfId="0" applyFont="1" applyFill="1" applyBorder="1" applyAlignment="1"/>
    <xf numFmtId="0" fontId="56" fillId="0" borderId="0" xfId="0" applyFont="1" applyFill="1"/>
    <xf numFmtId="0" fontId="87" fillId="0" borderId="16" xfId="0" applyFont="1" applyFill="1" applyBorder="1" applyAlignment="1"/>
    <xf numFmtId="0" fontId="8" fillId="0" borderId="16" xfId="0" applyFont="1" applyFill="1" applyBorder="1" applyAlignment="1">
      <alignment horizontal="center"/>
    </xf>
    <xf numFmtId="0" fontId="8" fillId="0" borderId="10" xfId="0" applyFont="1" applyFill="1" applyBorder="1" applyAlignment="1"/>
    <xf numFmtId="0" fontId="8" fillId="0" borderId="0" xfId="0" applyFont="1" applyFill="1" applyBorder="1" applyAlignment="1"/>
    <xf numFmtId="0" fontId="8" fillId="0" borderId="16" xfId="0" applyFont="1" applyFill="1" applyBorder="1" applyAlignment="1"/>
    <xf numFmtId="0" fontId="8" fillId="0" borderId="14" xfId="0" applyFont="1" applyFill="1" applyBorder="1" applyAlignment="1"/>
    <xf numFmtId="164" fontId="49" fillId="0" borderId="10" xfId="27" applyNumberFormat="1" applyFont="1" applyFill="1" applyBorder="1"/>
    <xf numFmtId="0" fontId="8" fillId="0" borderId="13" xfId="0" applyFont="1" applyFill="1" applyBorder="1" applyAlignment="1">
      <alignment horizontal="left"/>
    </xf>
    <xf numFmtId="164" fontId="32" fillId="0" borderId="10" xfId="27" applyNumberFormat="1" applyFont="1" applyFill="1" applyBorder="1"/>
    <xf numFmtId="164" fontId="38" fillId="0" borderId="10" xfId="27" applyNumberFormat="1" applyFont="1" applyFill="1" applyBorder="1"/>
    <xf numFmtId="16" fontId="8" fillId="0" borderId="10" xfId="0" applyNumberFormat="1" applyFont="1" applyFill="1" applyBorder="1"/>
    <xf numFmtId="16" fontId="9" fillId="0" borderId="10" xfId="0" applyNumberFormat="1" applyFont="1" applyFill="1" applyBorder="1"/>
    <xf numFmtId="164" fontId="9" fillId="0" borderId="0" xfId="26" applyNumberFormat="1" applyFont="1" applyFill="1" applyBorder="1"/>
    <xf numFmtId="164" fontId="40" fillId="0" borderId="10" xfId="26" applyNumberFormat="1" applyFont="1" applyFill="1" applyBorder="1"/>
    <xf numFmtId="164" fontId="115" fillId="0" borderId="10" xfId="26" applyNumberFormat="1" applyFont="1" applyFill="1" applyBorder="1"/>
    <xf numFmtId="164" fontId="86" fillId="0" borderId="10" xfId="26" applyNumberFormat="1" applyFont="1" applyFill="1" applyBorder="1"/>
    <xf numFmtId="164" fontId="83" fillId="0" borderId="10" xfId="26" applyNumberFormat="1" applyFont="1" applyFill="1" applyBorder="1"/>
    <xf numFmtId="164" fontId="116" fillId="0" borderId="10" xfId="26" applyNumberFormat="1" applyFont="1" applyFill="1" applyBorder="1"/>
    <xf numFmtId="164" fontId="40" fillId="0" borderId="0" xfId="26" applyNumberFormat="1" applyFont="1" applyFill="1" applyBorder="1"/>
    <xf numFmtId="0" fontId="9" fillId="0" borderId="15" xfId="0" applyFont="1" applyFill="1" applyBorder="1"/>
    <xf numFmtId="0" fontId="8" fillId="0" borderId="30" xfId="0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/>
    <xf numFmtId="164" fontId="49" fillId="0" borderId="37" xfId="26" applyNumberFormat="1" applyFont="1" applyFill="1" applyBorder="1" applyAlignment="1">
      <alignment horizontal="center"/>
    </xf>
    <xf numFmtId="164" fontId="49" fillId="0" borderId="0" xfId="26" applyNumberFormat="1" applyFont="1" applyFill="1" applyBorder="1" applyAlignment="1">
      <alignment horizontal="center"/>
    </xf>
    <xf numFmtId="0" fontId="8" fillId="0" borderId="0" xfId="0" applyFont="1" applyFill="1"/>
    <xf numFmtId="164" fontId="49" fillId="0" borderId="39" xfId="26" applyNumberFormat="1" applyFont="1" applyFill="1" applyBorder="1" applyAlignment="1">
      <alignment horizontal="center"/>
    </xf>
    <xf numFmtId="164" fontId="37" fillId="0" borderId="0" xfId="26" applyNumberFormat="1" applyFont="1" applyFill="1"/>
    <xf numFmtId="164" fontId="117" fillId="0" borderId="10" xfId="26" applyNumberFormat="1" applyFont="1" applyFill="1" applyBorder="1"/>
    <xf numFmtId="164" fontId="32" fillId="0" borderId="0" xfId="26" applyNumberFormat="1" applyFont="1" applyFill="1"/>
    <xf numFmtId="164" fontId="8" fillId="0" borderId="0" xfId="26" applyNumberFormat="1" applyFont="1" applyFill="1" applyAlignment="1">
      <alignment horizontal="center"/>
    </xf>
    <xf numFmtId="164" fontId="8" fillId="0" borderId="0" xfId="26" applyNumberFormat="1" applyFont="1" applyFill="1"/>
    <xf numFmtId="0" fontId="8" fillId="0" borderId="0" xfId="0" applyFont="1" applyFill="1" applyAlignment="1">
      <alignment horizontal="center"/>
    </xf>
    <xf numFmtId="164" fontId="40" fillId="0" borderId="0" xfId="26" applyNumberFormat="1" applyFont="1" applyFill="1"/>
    <xf numFmtId="0" fontId="8" fillId="0" borderId="0" xfId="0" applyFont="1" applyFill="1" applyAlignment="1">
      <alignment horizontal="left"/>
    </xf>
    <xf numFmtId="0" fontId="0" fillId="0" borderId="43" xfId="0" applyBorder="1" applyAlignment="1">
      <alignment horizontal="center"/>
    </xf>
    <xf numFmtId="164" fontId="8" fillId="26" borderId="11" xfId="26" applyNumberFormat="1" applyFont="1" applyFill="1" applyBorder="1" applyAlignment="1">
      <alignment horizontal="center"/>
    </xf>
    <xf numFmtId="164" fontId="8" fillId="26" borderId="12" xfId="26" applyNumberFormat="1" applyFont="1" applyFill="1" applyBorder="1" applyAlignment="1">
      <alignment horizontal="center"/>
    </xf>
    <xf numFmtId="164" fontId="8" fillId="26" borderId="13" xfId="26" applyNumberFormat="1" applyFont="1" applyFill="1" applyBorder="1" applyAlignment="1">
      <alignment horizontal="center"/>
    </xf>
    <xf numFmtId="0" fontId="8" fillId="35" borderId="15" xfId="0" applyFont="1" applyFill="1" applyBorder="1" applyAlignment="1">
      <alignment horizontal="center"/>
    </xf>
    <xf numFmtId="0" fontId="8" fillId="35" borderId="14" xfId="0" applyFont="1" applyFill="1" applyBorder="1" applyAlignment="1">
      <alignment horizontal="center"/>
    </xf>
    <xf numFmtId="0" fontId="0" fillId="35" borderId="15" xfId="0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8" fillId="26" borderId="11" xfId="0" applyFont="1" applyFill="1" applyBorder="1" applyAlignment="1">
      <alignment horizontal="center"/>
    </xf>
    <xf numFmtId="0" fontId="8" fillId="26" borderId="12" xfId="0" applyFont="1" applyFill="1" applyBorder="1" applyAlignment="1">
      <alignment horizontal="center"/>
    </xf>
    <xf numFmtId="0" fontId="8" fillId="26" borderId="13" xfId="0" applyFont="1" applyFill="1" applyBorder="1" applyAlignment="1">
      <alignment horizontal="center"/>
    </xf>
    <xf numFmtId="0" fontId="29" fillId="26" borderId="10" xfId="0" applyFont="1" applyFill="1" applyBorder="1" applyAlignment="1">
      <alignment horizontal="center"/>
    </xf>
    <xf numFmtId="166" fontId="66" fillId="30" borderId="10" xfId="0" applyNumberFormat="1" applyFont="1" applyFill="1" applyBorder="1" applyAlignment="1">
      <alignment horizontal="center" vertical="center" wrapText="1"/>
    </xf>
    <xf numFmtId="0" fontId="64" fillId="30" borderId="10" xfId="0" applyFont="1" applyFill="1" applyBorder="1" applyAlignment="1">
      <alignment horizontal="left"/>
    </xf>
    <xf numFmtId="166" fontId="69" fillId="30" borderId="10" xfId="0" applyNumberFormat="1" applyFont="1" applyFill="1" applyBorder="1" applyAlignment="1">
      <alignment horizontal="center" vertical="center" wrapText="1"/>
    </xf>
    <xf numFmtId="166" fontId="29" fillId="30" borderId="38" xfId="0" applyNumberFormat="1" applyFont="1" applyFill="1" applyBorder="1" applyAlignment="1">
      <alignment horizontal="center" vertical="center" wrapText="1"/>
    </xf>
    <xf numFmtId="166" fontId="29" fillId="30" borderId="37" xfId="0" applyNumberFormat="1" applyFont="1" applyFill="1" applyBorder="1" applyAlignment="1">
      <alignment horizontal="center" vertical="center" wrapText="1"/>
    </xf>
    <xf numFmtId="166" fontId="29" fillId="30" borderId="39" xfId="0" applyNumberFormat="1" applyFont="1" applyFill="1" applyBorder="1" applyAlignment="1">
      <alignment horizontal="center" vertical="center" wrapText="1"/>
    </xf>
    <xf numFmtId="166" fontId="62" fillId="30" borderId="13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39" borderId="15" xfId="0" applyFont="1" applyFill="1" applyBorder="1" applyAlignment="1">
      <alignment horizontal="center" textRotation="45"/>
    </xf>
    <xf numFmtId="0" fontId="5" fillId="39" borderId="14" xfId="0" applyFont="1" applyFill="1" applyBorder="1" applyAlignment="1">
      <alignment horizontal="center" textRotation="45"/>
    </xf>
    <xf numFmtId="0" fontId="84" fillId="34" borderId="15" xfId="0" applyFont="1" applyFill="1" applyBorder="1" applyAlignment="1">
      <alignment horizontal="center"/>
    </xf>
    <xf numFmtId="0" fontId="84" fillId="34" borderId="14" xfId="0" applyFont="1" applyFill="1" applyBorder="1" applyAlignment="1">
      <alignment horizontal="center"/>
    </xf>
    <xf numFmtId="0" fontId="29" fillId="30" borderId="10" xfId="0" applyFont="1" applyFill="1" applyBorder="1" applyAlignment="1">
      <alignment horizontal="center"/>
    </xf>
    <xf numFmtId="0" fontId="8" fillId="30" borderId="10" xfId="0" applyFont="1" applyFill="1" applyBorder="1" applyAlignment="1">
      <alignment horizontal="center"/>
    </xf>
    <xf numFmtId="0" fontId="8" fillId="26" borderId="10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3" fontId="8" fillId="35" borderId="11" xfId="0" applyNumberFormat="1" applyFont="1" applyFill="1" applyBorder="1" applyAlignment="1">
      <alignment horizontal="center"/>
    </xf>
    <xf numFmtId="3" fontId="8" fillId="35" borderId="13" xfId="0" applyNumberFormat="1" applyFont="1" applyFill="1" applyBorder="1" applyAlignment="1">
      <alignment horizontal="center"/>
    </xf>
    <xf numFmtId="3" fontId="8" fillId="27" borderId="11" xfId="0" applyNumberFormat="1" applyFont="1" applyFill="1" applyBorder="1" applyAlignment="1">
      <alignment horizontal="center"/>
    </xf>
    <xf numFmtId="3" fontId="8" fillId="27" borderId="13" xfId="0" applyNumberFormat="1" applyFont="1" applyFill="1" applyBorder="1" applyAlignment="1">
      <alignment horizontal="center"/>
    </xf>
    <xf numFmtId="0" fontId="38" fillId="28" borderId="11" xfId="0" applyFont="1" applyFill="1" applyBorder="1" applyAlignment="1">
      <alignment horizontal="center"/>
    </xf>
    <xf numFmtId="0" fontId="38" fillId="28" borderId="13" xfId="0" applyFont="1" applyFill="1" applyBorder="1" applyAlignment="1">
      <alignment horizontal="center"/>
    </xf>
    <xf numFmtId="0" fontId="29" fillId="26" borderId="30" xfId="0" applyFont="1" applyFill="1" applyBorder="1" applyAlignment="1">
      <alignment horizontal="center"/>
    </xf>
    <xf numFmtId="0" fontId="29" fillId="26" borderId="32" xfId="0" applyFont="1" applyFill="1" applyBorder="1" applyAlignment="1">
      <alignment horizontal="center"/>
    </xf>
    <xf numFmtId="0" fontId="29" fillId="26" borderId="40" xfId="0" applyFont="1" applyFill="1" applyBorder="1" applyAlignment="1">
      <alignment horizontal="center"/>
    </xf>
    <xf numFmtId="0" fontId="97" fillId="34" borderId="15" xfId="0" applyFont="1" applyFill="1" applyBorder="1" applyAlignment="1">
      <alignment horizontal="center" vertical="center" wrapText="1"/>
    </xf>
    <xf numFmtId="0" fontId="97" fillId="34" borderId="14" xfId="0" applyFont="1" applyFill="1" applyBorder="1" applyAlignment="1">
      <alignment horizontal="center" vertical="center" wrapText="1"/>
    </xf>
    <xf numFmtId="0" fontId="37" fillId="30" borderId="11" xfId="0" applyFont="1" applyFill="1" applyBorder="1" applyAlignment="1">
      <alignment horizontal="center" vertical="center" wrapText="1"/>
    </xf>
    <xf numFmtId="0" fontId="37" fillId="30" borderId="12" xfId="0" applyFont="1" applyFill="1" applyBorder="1" applyAlignment="1">
      <alignment horizontal="center" vertical="center" wrapText="1"/>
    </xf>
    <xf numFmtId="0" fontId="37" fillId="30" borderId="13" xfId="0" applyFont="1" applyFill="1" applyBorder="1" applyAlignment="1">
      <alignment horizontal="center" vertical="center" wrapText="1"/>
    </xf>
    <xf numFmtId="0" fontId="29" fillId="30" borderId="15" xfId="0" applyFont="1" applyFill="1" applyBorder="1" applyAlignment="1">
      <alignment horizontal="center" vertical="center" wrapText="1"/>
    </xf>
    <xf numFmtId="0" fontId="29" fillId="30" borderId="16" xfId="0" applyFont="1" applyFill="1" applyBorder="1" applyAlignment="1">
      <alignment horizontal="center" vertical="center" wrapText="1"/>
    </xf>
    <xf numFmtId="166" fontId="47" fillId="30" borderId="15" xfId="0" applyNumberFormat="1" applyFont="1" applyFill="1" applyBorder="1" applyAlignment="1" applyProtection="1">
      <alignment horizontal="center" vertical="center" wrapText="1"/>
    </xf>
    <xf numFmtId="166" fontId="47" fillId="30" borderId="16" xfId="0" applyNumberFormat="1" applyFont="1" applyFill="1" applyBorder="1" applyAlignment="1" applyProtection="1">
      <alignment horizontal="center" vertical="center" wrapText="1"/>
    </xf>
    <xf numFmtId="166" fontId="47" fillId="30" borderId="14" xfId="0" applyNumberFormat="1" applyFont="1" applyFill="1" applyBorder="1" applyAlignment="1" applyProtection="1">
      <alignment horizontal="center" vertical="center" wrapText="1"/>
    </xf>
    <xf numFmtId="0" fontId="47" fillId="39" borderId="15" xfId="0" applyFont="1" applyFill="1" applyBorder="1" applyAlignment="1">
      <alignment horizontal="center" textRotation="45"/>
    </xf>
    <xf numFmtId="0" fontId="47" fillId="39" borderId="16" xfId="0" applyFont="1" applyFill="1" applyBorder="1" applyAlignment="1">
      <alignment horizontal="center" textRotation="45"/>
    </xf>
    <xf numFmtId="0" fontId="47" fillId="39" borderId="14" xfId="0" applyFont="1" applyFill="1" applyBorder="1" applyAlignment="1">
      <alignment horizontal="center" textRotation="45"/>
    </xf>
    <xf numFmtId="166" fontId="84" fillId="34" borderId="15" xfId="0" applyNumberFormat="1" applyFont="1" applyFill="1" applyBorder="1" applyAlignment="1">
      <alignment horizontal="center" vertical="center" wrapText="1"/>
    </xf>
    <xf numFmtId="166" fontId="84" fillId="34" borderId="16" xfId="0" applyNumberFormat="1" applyFont="1" applyFill="1" applyBorder="1" applyAlignment="1">
      <alignment horizontal="center" vertical="center" wrapText="1"/>
    </xf>
    <xf numFmtId="166" fontId="84" fillId="34" borderId="14" xfId="0" applyNumberFormat="1" applyFont="1" applyFill="1" applyBorder="1" applyAlignment="1">
      <alignment horizontal="center" vertical="center" wrapText="1"/>
    </xf>
    <xf numFmtId="166" fontId="29" fillId="30" borderId="10" xfId="0" applyNumberFormat="1" applyFont="1" applyFill="1" applyBorder="1" applyAlignment="1" applyProtection="1">
      <alignment horizontal="center" vertical="center" wrapText="1"/>
    </xf>
    <xf numFmtId="166" fontId="27" fillId="30" borderId="10" xfId="0" applyNumberFormat="1" applyFont="1" applyFill="1" applyBorder="1" applyAlignment="1" applyProtection="1">
      <alignment horizontal="center" vertical="center" wrapText="1"/>
    </xf>
    <xf numFmtId="166" fontId="29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30" borderId="41" xfId="40" applyFont="1" applyFill="1" applyBorder="1" applyAlignment="1">
      <alignment horizontal="center"/>
    </xf>
    <xf numFmtId="0" fontId="29" fillId="30" borderId="42" xfId="40" applyFont="1" applyFill="1" applyBorder="1" applyAlignment="1">
      <alignment horizontal="center"/>
    </xf>
    <xf numFmtId="0" fontId="29" fillId="30" borderId="30" xfId="40" applyFont="1" applyFill="1" applyBorder="1" applyAlignment="1">
      <alignment horizontal="center"/>
    </xf>
    <xf numFmtId="0" fontId="29" fillId="30" borderId="39" xfId="40" applyFont="1" applyFill="1" applyBorder="1" applyAlignment="1">
      <alignment horizontal="center"/>
    </xf>
    <xf numFmtId="0" fontId="29" fillId="30" borderId="43" xfId="40" applyFont="1" applyFill="1" applyBorder="1" applyAlignment="1">
      <alignment horizontal="center"/>
    </xf>
    <xf numFmtId="0" fontId="29" fillId="30" borderId="40" xfId="40" applyFont="1" applyFill="1" applyBorder="1" applyAlignment="1">
      <alignment horizontal="center"/>
    </xf>
    <xf numFmtId="0" fontId="29" fillId="39" borderId="15" xfId="40" applyFont="1" applyFill="1" applyBorder="1" applyAlignment="1">
      <alignment horizontal="center" textRotation="45"/>
    </xf>
    <xf numFmtId="0" fontId="29" fillId="39" borderId="16" xfId="40" applyFont="1" applyFill="1" applyBorder="1" applyAlignment="1">
      <alignment horizontal="center" textRotation="45"/>
    </xf>
    <xf numFmtId="0" fontId="29" fillId="39" borderId="14" xfId="40" applyFont="1" applyFill="1" applyBorder="1" applyAlignment="1">
      <alignment horizontal="center" textRotation="45"/>
    </xf>
    <xf numFmtId="0" fontId="7" fillId="0" borderId="0" xfId="0" applyFont="1" applyAlignment="1">
      <alignment horizontal="center"/>
    </xf>
    <xf numFmtId="0" fontId="29" fillId="30" borderId="15" xfId="0" applyFont="1" applyFill="1" applyBorder="1" applyAlignment="1">
      <alignment horizontal="center"/>
    </xf>
    <xf numFmtId="0" fontId="29" fillId="30" borderId="16" xfId="0" applyFont="1" applyFill="1" applyBorder="1" applyAlignment="1">
      <alignment horizontal="center"/>
    </xf>
    <xf numFmtId="0" fontId="29" fillId="30" borderId="14" xfId="0" applyFont="1" applyFill="1" applyBorder="1" applyAlignment="1">
      <alignment horizontal="center"/>
    </xf>
    <xf numFmtId="0" fontId="8" fillId="39" borderId="15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14" xfId="0" applyFont="1" applyFill="1" applyBorder="1" applyAlignment="1">
      <alignment horizontal="center"/>
    </xf>
    <xf numFmtId="0" fontId="8" fillId="30" borderId="15" xfId="0" applyFont="1" applyFill="1" applyBorder="1" applyAlignment="1">
      <alignment horizontal="center"/>
    </xf>
    <xf numFmtId="0" fontId="8" fillId="30" borderId="16" xfId="0" applyFont="1" applyFill="1" applyBorder="1" applyAlignment="1">
      <alignment horizontal="center"/>
    </xf>
    <xf numFmtId="0" fontId="8" fillId="30" borderId="14" xfId="0" applyFont="1" applyFill="1" applyBorder="1" applyAlignment="1">
      <alignment horizontal="center"/>
    </xf>
    <xf numFmtId="164" fontId="9" fillId="0" borderId="10" xfId="26" applyNumberFormat="1" applyFont="1" applyFill="1" applyBorder="1" applyAlignment="1">
      <alignment horizontal="left"/>
    </xf>
    <xf numFmtId="164" fontId="49" fillId="0" borderId="15" xfId="26" applyNumberFormat="1" applyFont="1" applyFill="1" applyBorder="1" applyAlignment="1">
      <alignment horizontal="center" wrapText="1"/>
    </xf>
    <xf numFmtId="164" fontId="49" fillId="0" borderId="16" xfId="26" applyNumberFormat="1" applyFont="1" applyFill="1" applyBorder="1" applyAlignment="1">
      <alignment horizontal="center" wrapText="1"/>
    </xf>
    <xf numFmtId="164" fontId="49" fillId="0" borderId="14" xfId="26" applyNumberFormat="1" applyFont="1" applyFill="1" applyBorder="1" applyAlignment="1">
      <alignment horizontal="center" wrapText="1"/>
    </xf>
    <xf numFmtId="164" fontId="49" fillId="0" borderId="10" xfId="26" applyNumberFormat="1" applyFont="1" applyFill="1" applyBorder="1" applyAlignment="1">
      <alignment horizontal="center"/>
    </xf>
    <xf numFmtId="164" fontId="49" fillId="0" borderId="15" xfId="26" applyNumberFormat="1" applyFont="1" applyFill="1" applyBorder="1" applyAlignment="1">
      <alignment horizontal="center"/>
    </xf>
    <xf numFmtId="164" fontId="49" fillId="0" borderId="16" xfId="26" applyNumberFormat="1" applyFont="1" applyFill="1" applyBorder="1" applyAlignment="1">
      <alignment horizontal="center"/>
    </xf>
    <xf numFmtId="164" fontId="49" fillId="0" borderId="14" xfId="26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5" xfId="0" applyFont="1" applyFill="1" applyBorder="1" applyAlignment="1">
      <alignment horizontal="center" textRotation="255"/>
    </xf>
    <xf numFmtId="0" fontId="8" fillId="0" borderId="16" xfId="0" applyFont="1" applyFill="1" applyBorder="1" applyAlignment="1">
      <alignment horizontal="center" textRotation="255"/>
    </xf>
    <xf numFmtId="0" fontId="8" fillId="0" borderId="14" xfId="0" applyFont="1" applyFill="1" applyBorder="1" applyAlignment="1">
      <alignment horizontal="center" textRotation="255"/>
    </xf>
    <xf numFmtId="165" fontId="8" fillId="0" borderId="10" xfId="27" applyNumberFormat="1" applyFont="1" applyFill="1" applyBorder="1" applyAlignment="1">
      <alignment horizontal="center"/>
    </xf>
    <xf numFmtId="164" fontId="8" fillId="0" borderId="11" xfId="26" applyNumberFormat="1" applyFont="1" applyFill="1" applyBorder="1" applyAlignment="1">
      <alignment horizontal="center"/>
    </xf>
    <xf numFmtId="164" fontId="8" fillId="0" borderId="12" xfId="26" applyNumberFormat="1" applyFont="1" applyFill="1" applyBorder="1" applyAlignment="1">
      <alignment horizontal="center"/>
    </xf>
    <xf numFmtId="164" fontId="8" fillId="0" borderId="42" xfId="26" applyNumberFormat="1" applyFont="1" applyFill="1" applyBorder="1" applyAlignment="1">
      <alignment horizontal="center"/>
    </xf>
    <xf numFmtId="164" fontId="8" fillId="0" borderId="30" xfId="26" applyNumberFormat="1" applyFont="1" applyFill="1" applyBorder="1" applyAlignment="1">
      <alignment horizontal="center"/>
    </xf>
    <xf numFmtId="164" fontId="49" fillId="0" borderId="0" xfId="26" applyNumberFormat="1" applyFont="1" applyFill="1" applyBorder="1" applyAlignment="1">
      <alignment horizontal="center"/>
    </xf>
    <xf numFmtId="165" fontId="8" fillId="30" borderId="15" xfId="27" applyNumberFormat="1" applyFont="1" applyFill="1" applyBorder="1" applyAlignment="1">
      <alignment horizontal="center"/>
    </xf>
    <xf numFmtId="165" fontId="8" fillId="30" borderId="14" xfId="27" applyNumberFormat="1" applyFont="1" applyFill="1" applyBorder="1" applyAlignment="1">
      <alignment horizontal="center"/>
    </xf>
    <xf numFmtId="0" fontId="7" fillId="39" borderId="15" xfId="0" applyFont="1" applyFill="1" applyBorder="1" applyAlignment="1">
      <alignment horizontal="center" textRotation="255"/>
    </xf>
    <xf numFmtId="0" fontId="7" fillId="39" borderId="16" xfId="0" applyFont="1" applyFill="1" applyBorder="1" applyAlignment="1">
      <alignment horizontal="center" textRotation="255"/>
    </xf>
    <xf numFmtId="0" fontId="7" fillId="39" borderId="14" xfId="0" applyFont="1" applyFill="1" applyBorder="1" applyAlignment="1">
      <alignment horizontal="center" textRotation="255"/>
    </xf>
    <xf numFmtId="165" fontId="29" fillId="30" borderId="41" xfId="27" applyNumberFormat="1" applyFont="1" applyFill="1" applyBorder="1" applyAlignment="1">
      <alignment horizontal="center"/>
    </xf>
    <xf numFmtId="165" fontId="29" fillId="30" borderId="42" xfId="27" applyNumberFormat="1" applyFont="1" applyFill="1" applyBorder="1" applyAlignment="1">
      <alignment horizontal="center"/>
    </xf>
    <xf numFmtId="165" fontId="29" fillId="30" borderId="30" xfId="27" applyNumberFormat="1" applyFont="1" applyFill="1" applyBorder="1" applyAlignment="1">
      <alignment horizontal="center"/>
    </xf>
    <xf numFmtId="165" fontId="29" fillId="30" borderId="39" xfId="27" applyNumberFormat="1" applyFont="1" applyFill="1" applyBorder="1" applyAlignment="1">
      <alignment horizontal="center"/>
    </xf>
    <xf numFmtId="165" fontId="29" fillId="30" borderId="43" xfId="27" applyNumberFormat="1" applyFont="1" applyFill="1" applyBorder="1" applyAlignment="1">
      <alignment horizontal="center"/>
    </xf>
    <xf numFmtId="165" fontId="29" fillId="30" borderId="40" xfId="27" applyNumberFormat="1" applyFont="1" applyFill="1" applyBorder="1" applyAlignment="1">
      <alignment horizontal="center"/>
    </xf>
    <xf numFmtId="165" fontId="8" fillId="30" borderId="11" xfId="27" applyNumberFormat="1" applyFont="1" applyFill="1" applyBorder="1" applyAlignment="1">
      <alignment horizontal="center"/>
    </xf>
    <xf numFmtId="165" fontId="8" fillId="30" borderId="13" xfId="27" applyNumberFormat="1" applyFont="1" applyFill="1" applyBorder="1" applyAlignment="1">
      <alignment horizontal="center"/>
    </xf>
    <xf numFmtId="166" fontId="29" fillId="26" borderId="41" xfId="0" applyNumberFormat="1" applyFont="1" applyFill="1" applyBorder="1" applyAlignment="1" applyProtection="1">
      <alignment horizontal="center" vertical="center" wrapText="1"/>
    </xf>
    <xf numFmtId="166" fontId="29" fillId="26" borderId="30" xfId="0" applyNumberFormat="1" applyFont="1" applyFill="1" applyBorder="1" applyAlignment="1" applyProtection="1">
      <alignment horizontal="center" vertical="center" wrapText="1"/>
    </xf>
    <xf numFmtId="166" fontId="29" fillId="26" borderId="12" xfId="0" applyNumberFormat="1" applyFont="1" applyFill="1" applyBorder="1" applyAlignment="1" applyProtection="1">
      <alignment horizontal="center" vertical="center" wrapText="1"/>
    </xf>
    <xf numFmtId="166" fontId="29" fillId="26" borderId="13" xfId="0" applyNumberFormat="1" applyFont="1" applyFill="1" applyBorder="1" applyAlignment="1" applyProtection="1">
      <alignment horizontal="center" vertical="center" wrapText="1"/>
    </xf>
    <xf numFmtId="0" fontId="38" fillId="0" borderId="44" xfId="41" applyFont="1" applyFill="1" applyBorder="1" applyAlignment="1" applyProtection="1">
      <alignment horizontal="left" vertical="center" indent="1"/>
    </xf>
    <xf numFmtId="0" fontId="38" fillId="0" borderId="45" xfId="41" applyFont="1" applyFill="1" applyBorder="1" applyAlignment="1" applyProtection="1">
      <alignment horizontal="left" vertical="center" indent="1"/>
    </xf>
    <xf numFmtId="0" fontId="38" fillId="0" borderId="46" xfId="41" applyFont="1" applyFill="1" applyBorder="1" applyAlignment="1" applyProtection="1">
      <alignment horizontal="left" vertical="center" indent="1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24" borderId="11" xfId="0" applyFont="1" applyFill="1" applyBorder="1" applyAlignment="1">
      <alignment horizontal="center"/>
    </xf>
    <xf numFmtId="0" fontId="29" fillId="24" borderId="12" xfId="0" applyFont="1" applyFill="1" applyBorder="1" applyAlignment="1">
      <alignment horizontal="center"/>
    </xf>
    <xf numFmtId="0" fontId="29" fillId="24" borderId="13" xfId="0" applyFont="1" applyFill="1" applyBorder="1" applyAlignment="1">
      <alignment horizontal="center"/>
    </xf>
    <xf numFmtId="0" fontId="107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67" fillId="0" borderId="49" xfId="46" applyFont="1" applyFill="1" applyBorder="1" applyAlignment="1">
      <alignment horizontal="center"/>
    </xf>
    <xf numFmtId="0" fontId="67" fillId="0" borderId="57" xfId="46" applyFont="1" applyFill="1" applyBorder="1" applyAlignment="1">
      <alignment horizontal="center"/>
    </xf>
    <xf numFmtId="0" fontId="98" fillId="0" borderId="47" xfId="46" applyFont="1" applyBorder="1" applyAlignment="1">
      <alignment horizontal="center"/>
    </xf>
    <xf numFmtId="0" fontId="98" fillId="0" borderId="56" xfId="46" applyFont="1" applyBorder="1" applyAlignment="1">
      <alignment horizontal="center"/>
    </xf>
    <xf numFmtId="0" fontId="98" fillId="0" borderId="45" xfId="46" applyFont="1" applyBorder="1" applyAlignment="1">
      <alignment horizontal="center"/>
    </xf>
    <xf numFmtId="0" fontId="98" fillId="0" borderId="46" xfId="46" applyFont="1" applyBorder="1" applyAlignment="1">
      <alignment horizontal="center"/>
    </xf>
    <xf numFmtId="0" fontId="98" fillId="0" borderId="0" xfId="0" applyFont="1" applyAlignment="1">
      <alignment horizontal="center"/>
    </xf>
    <xf numFmtId="0" fontId="98" fillId="0" borderId="0" xfId="0" applyFont="1" applyAlignment="1">
      <alignment horizontal="center" wrapText="1"/>
    </xf>
    <xf numFmtId="0" fontId="98" fillId="0" borderId="0" xfId="0" applyFont="1" applyBorder="1" applyAlignment="1">
      <alignment horizontal="center"/>
    </xf>
    <xf numFmtId="0" fontId="100" fillId="0" borderId="15" xfId="0" applyFont="1" applyBorder="1" applyAlignment="1">
      <alignment horizontal="center" vertical="center"/>
    </xf>
    <xf numFmtId="0" fontId="100" fillId="0" borderId="14" xfId="0" applyFont="1" applyBorder="1" applyAlignment="1">
      <alignment horizontal="center" vertical="center"/>
    </xf>
    <xf numFmtId="165" fontId="29" fillId="30" borderId="10" xfId="27" applyNumberFormat="1" applyFont="1" applyFill="1" applyBorder="1" applyAlignment="1">
      <alignment horizontal="center"/>
    </xf>
    <xf numFmtId="165" fontId="8" fillId="30" borderId="10" xfId="27" applyNumberFormat="1" applyFont="1" applyFill="1" applyBorder="1" applyAlignment="1">
      <alignment horizontal="center"/>
    </xf>
    <xf numFmtId="164" fontId="49" fillId="34" borderId="10" xfId="26" applyNumberFormat="1" applyFont="1" applyFill="1" applyBorder="1" applyAlignment="1">
      <alignment horizontal="center"/>
    </xf>
    <xf numFmtId="164" fontId="49" fillId="34" borderId="15" xfId="26" applyNumberFormat="1" applyFont="1" applyFill="1" applyBorder="1" applyAlignment="1">
      <alignment horizontal="center" wrapText="1"/>
    </xf>
    <xf numFmtId="164" fontId="49" fillId="34" borderId="16" xfId="26" applyNumberFormat="1" applyFont="1" applyFill="1" applyBorder="1" applyAlignment="1">
      <alignment horizontal="center" wrapText="1"/>
    </xf>
    <xf numFmtId="164" fontId="49" fillId="34" borderId="14" xfId="26" applyNumberFormat="1" applyFont="1" applyFill="1" applyBorder="1" applyAlignment="1">
      <alignment horizontal="center" wrapText="1"/>
    </xf>
    <xf numFmtId="164" fontId="49" fillId="34" borderId="15" xfId="26" applyNumberFormat="1" applyFont="1" applyFill="1" applyBorder="1" applyAlignment="1">
      <alignment horizontal="center"/>
    </xf>
    <xf numFmtId="164" fontId="49" fillId="34" borderId="16" xfId="26" applyNumberFormat="1" applyFont="1" applyFill="1" applyBorder="1" applyAlignment="1">
      <alignment horizontal="center"/>
    </xf>
    <xf numFmtId="164" fontId="49" fillId="34" borderId="14" xfId="26" applyNumberFormat="1" applyFont="1" applyFill="1" applyBorder="1" applyAlignment="1">
      <alignment horizontal="center"/>
    </xf>
    <xf numFmtId="166" fontId="29" fillId="30" borderId="16" xfId="0" applyNumberFormat="1" applyFont="1" applyFill="1" applyBorder="1" applyAlignment="1">
      <alignment horizontal="center" vertical="center" wrapText="1"/>
    </xf>
    <xf numFmtId="0" fontId="100" fillId="0" borderId="0" xfId="0" applyFont="1"/>
    <xf numFmtId="0" fontId="100" fillId="0" borderId="10" xfId="0" applyFont="1" applyBorder="1" applyAlignment="1">
      <alignment horizontal="center"/>
    </xf>
    <xf numFmtId="3" fontId="118" fillId="0" borderId="15" xfId="0" applyNumberFormat="1" applyFont="1" applyBorder="1"/>
    <xf numFmtId="3" fontId="118" fillId="0" borderId="63" xfId="0" applyNumberFormat="1" applyFont="1" applyBorder="1"/>
    <xf numFmtId="3" fontId="118" fillId="0" borderId="63" xfId="0" applyNumberFormat="1" applyFont="1" applyBorder="1" applyAlignment="1">
      <alignment wrapText="1"/>
    </xf>
    <xf numFmtId="3" fontId="118" fillId="0" borderId="64" xfId="0" applyNumberFormat="1" applyFont="1" applyBorder="1"/>
    <xf numFmtId="3" fontId="119" fillId="0" borderId="10" xfId="0" applyNumberFormat="1" applyFont="1" applyBorder="1"/>
    <xf numFmtId="0" fontId="100" fillId="0" borderId="66" xfId="0" applyFont="1" applyBorder="1"/>
    <xf numFmtId="3" fontId="118" fillId="0" borderId="66" xfId="0" applyNumberFormat="1" applyFont="1" applyFill="1" applyBorder="1"/>
    <xf numFmtId="3" fontId="39" fillId="0" borderId="10" xfId="0" applyNumberFormat="1" applyFont="1" applyBorder="1"/>
    <xf numFmtId="3" fontId="120" fillId="0" borderId="66" xfId="0" applyNumberFormat="1" applyFont="1" applyBorder="1"/>
    <xf numFmtId="0" fontId="120" fillId="0" borderId="66" xfId="0" applyFont="1" applyBorder="1"/>
    <xf numFmtId="3" fontId="121" fillId="0" borderId="66" xfId="0" applyNumberFormat="1" applyFont="1" applyBorder="1"/>
    <xf numFmtId="3" fontId="120" fillId="0" borderId="63" xfId="0" applyNumberFormat="1" applyFont="1" applyBorder="1"/>
    <xf numFmtId="3" fontId="120" fillId="0" borderId="64" xfId="0" applyNumberFormat="1" applyFont="1" applyBorder="1"/>
    <xf numFmtId="0" fontId="102" fillId="0" borderId="14" xfId="0" applyFont="1" applyBorder="1"/>
    <xf numFmtId="3" fontId="39" fillId="0" borderId="39" xfId="0" applyNumberFormat="1" applyFont="1" applyBorder="1" applyAlignment="1">
      <alignment horizontal="center"/>
    </xf>
    <xf numFmtId="3" fontId="39" fillId="0" borderId="40" xfId="0" applyNumberFormat="1" applyFont="1" applyBorder="1" applyAlignment="1">
      <alignment horizontal="center"/>
    </xf>
    <xf numFmtId="0" fontId="100" fillId="0" borderId="43" xfId="0" applyFont="1" applyBorder="1" applyAlignment="1">
      <alignment horizontal="center"/>
    </xf>
    <xf numFmtId="166" fontId="0" fillId="0" borderId="0" xfId="0" applyNumberFormat="1"/>
  </cellXfs>
  <cellStyles count="47">
    <cellStyle name="1. jelölőszín" xfId="31" builtinId="29" customBuiltin="1"/>
    <cellStyle name="2. jelölőszín" xfId="32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3. jelölőszín" xfId="33" builtinId="37" customBuiltin="1"/>
    <cellStyle name="4. jelölőszín" xfId="34" builtinId="41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5. jelölőszín" xfId="35" builtinId="45" customBuiltin="1"/>
    <cellStyle name="6. jelölőszín" xfId="36" builtinId="49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Ezres 2" xfId="27"/>
    <cellStyle name="Figyelmeztetés" xfId="28" builtinId="11" customBuiltin="1"/>
    <cellStyle name="Hivatkozott cella" xfId="29" builtinId="24" customBuiltin="1"/>
    <cellStyle name="Jegyzet" xfId="30" builtinId="10" customBuiltin="1"/>
    <cellStyle name="Jó" xfId="37" builtinId="26" customBuiltin="1"/>
    <cellStyle name="Kimenet" xfId="38" builtinId="21" customBuiltin="1"/>
    <cellStyle name="Magyarázó szöveg" xfId="39" builtinId="53" customBuiltin="1"/>
    <cellStyle name="Normál" xfId="0" builtinId="0"/>
    <cellStyle name="Normál 2" xfId="46"/>
    <cellStyle name="Normál_Pénzátad." xfId="40"/>
    <cellStyle name="Normál_SEGEDLETEK" xfId="41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dvar2014/Ktgv%20Mudvar%202014.%20rendel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vetési mérleg"/>
      <sheetName val="Műk-felh.mérleg"/>
      <sheetName val="Bevétel össz."/>
      <sheetName val="Állami"/>
      <sheetName val="Ber.-felú."/>
      <sheetName val="Pénze.átadás"/>
      <sheetName val="Szoc.jutt."/>
      <sheetName val="Önkormányzat"/>
      <sheetName val="Önk.hivatal"/>
      <sheetName val="Eu tám."/>
      <sheetName val="Áth.köt."/>
      <sheetName val="Ktett tám."/>
      <sheetName val="Ei. felh.te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1">
          <cell r="G31">
            <v>0</v>
          </cell>
        </row>
        <row r="37">
          <cell r="G37">
            <v>0</v>
          </cell>
        </row>
        <row r="43">
          <cell r="G43">
            <v>0</v>
          </cell>
        </row>
      </sheetData>
      <sheetData sheetId="5" refreshError="1">
        <row r="20">
          <cell r="G20">
            <v>0</v>
          </cell>
        </row>
        <row r="23">
          <cell r="G23">
            <v>0</v>
          </cell>
        </row>
        <row r="31">
          <cell r="G31">
            <v>0</v>
          </cell>
        </row>
        <row r="35">
          <cell r="G35">
            <v>0</v>
          </cell>
        </row>
      </sheetData>
      <sheetData sheetId="6" refreshError="1">
        <row r="35">
          <cell r="G3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FFC000"/>
    <pageSetUpPr fitToPage="1"/>
  </sheetPr>
  <dimension ref="A1:L31"/>
  <sheetViews>
    <sheetView tabSelected="1" view="pageLayout" zoomScale="60" zoomScaleNormal="70" zoomScalePageLayoutView="60" workbookViewId="0">
      <selection activeCell="A2" sqref="A2:A3"/>
    </sheetView>
  </sheetViews>
  <sheetFormatPr defaultRowHeight="12.75" x14ac:dyDescent="0.2"/>
  <cols>
    <col min="1" max="1" width="8.5703125" customWidth="1"/>
    <col min="2" max="2" width="58.140625" customWidth="1"/>
    <col min="3" max="3" width="14.5703125" hidden="1" customWidth="1"/>
    <col min="4" max="4" width="13.140625" hidden="1" customWidth="1"/>
    <col min="5" max="5" width="14" hidden="1" customWidth="1"/>
    <col min="6" max="6" width="34.5703125" customWidth="1"/>
    <col min="7" max="7" width="8.5703125" customWidth="1"/>
    <col min="8" max="8" width="58.140625" customWidth="1"/>
    <col min="9" max="9" width="14.42578125" hidden="1" customWidth="1"/>
    <col min="10" max="11" width="14.5703125" hidden="1" customWidth="1"/>
    <col min="12" max="12" width="34.5703125" customWidth="1"/>
  </cols>
  <sheetData>
    <row r="1" spans="1:12" x14ac:dyDescent="0.2">
      <c r="A1" s="740"/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</row>
    <row r="2" spans="1:12" ht="24.95" customHeight="1" x14ac:dyDescent="0.3">
      <c r="A2" s="746"/>
      <c r="B2" s="751" t="s">
        <v>74</v>
      </c>
      <c r="C2" s="748" t="s">
        <v>39</v>
      </c>
      <c r="D2" s="749"/>
      <c r="E2" s="750"/>
      <c r="F2" s="42" t="s">
        <v>661</v>
      </c>
      <c r="G2" s="744"/>
      <c r="H2" s="751" t="s">
        <v>9</v>
      </c>
      <c r="I2" s="741" t="s">
        <v>39</v>
      </c>
      <c r="J2" s="742"/>
      <c r="K2" s="743"/>
      <c r="L2" s="42" t="s">
        <v>661</v>
      </c>
    </row>
    <row r="3" spans="1:12" ht="24.95" customHeight="1" x14ac:dyDescent="0.3">
      <c r="A3" s="747"/>
      <c r="B3" s="751"/>
      <c r="C3" s="58" t="s">
        <v>44</v>
      </c>
      <c r="D3" s="58" t="s">
        <v>377</v>
      </c>
      <c r="E3" s="58" t="s">
        <v>58</v>
      </c>
      <c r="F3" s="43" t="s">
        <v>412</v>
      </c>
      <c r="G3" s="745"/>
      <c r="H3" s="751"/>
      <c r="I3" s="58" t="s">
        <v>44</v>
      </c>
      <c r="J3" s="58" t="s">
        <v>397</v>
      </c>
      <c r="K3" s="58" t="s">
        <v>58</v>
      </c>
      <c r="L3" s="43" t="s">
        <v>413</v>
      </c>
    </row>
    <row r="4" spans="1:12" ht="24.95" customHeight="1" x14ac:dyDescent="0.3">
      <c r="A4" s="178" t="s">
        <v>310</v>
      </c>
      <c r="B4" s="2" t="s">
        <v>305</v>
      </c>
      <c r="C4" s="98">
        <f>SUM('Bevétel össz.'!C9)</f>
        <v>0</v>
      </c>
      <c r="D4" s="98">
        <f>SUM('Bevétel össz.'!D9)</f>
        <v>0</v>
      </c>
      <c r="E4" s="98">
        <f>SUM('Bevétel össz.'!E9)</f>
        <v>0</v>
      </c>
      <c r="F4" s="202">
        <f>SUM('Bevétel össz.'!F13)</f>
        <v>0</v>
      </c>
      <c r="G4" s="141" t="s">
        <v>159</v>
      </c>
      <c r="H4" s="137" t="s">
        <v>1</v>
      </c>
      <c r="I4" s="215" t="e">
        <f>SUM('Kiadás ktgvszervenként'!T6)</f>
        <v>#REF!</v>
      </c>
      <c r="J4" s="215" t="e">
        <f>SUM('Kiadás ktgvszervenként'!U6)</f>
        <v>#REF!</v>
      </c>
      <c r="K4" s="215" t="e">
        <f>SUM('Kiadás ktgvszervenként'!V6)</f>
        <v>#REF!</v>
      </c>
      <c r="L4" s="200">
        <f>SUM('Kiadás ktgvszervenként'!W6)</f>
        <v>186538066</v>
      </c>
    </row>
    <row r="5" spans="1:12" ht="24.95" customHeight="1" x14ac:dyDescent="0.3">
      <c r="A5" s="178" t="s">
        <v>311</v>
      </c>
      <c r="B5" s="2" t="s">
        <v>398</v>
      </c>
      <c r="C5" s="210">
        <f>SUM('Bevétel össz.'!C14)</f>
        <v>0</v>
      </c>
      <c r="D5" s="210">
        <f>SUM('Bevétel össz.'!D14)</f>
        <v>0</v>
      </c>
      <c r="E5" s="210">
        <f>SUM('Bevétel össz.'!E14)</f>
        <v>0</v>
      </c>
      <c r="F5" s="202">
        <f>SUM('Bevétel össz.'!F14)</f>
        <v>28390000</v>
      </c>
      <c r="G5" s="141" t="s">
        <v>164</v>
      </c>
      <c r="H5" s="137" t="s">
        <v>43</v>
      </c>
      <c r="I5" s="215" t="e">
        <f>SUM('Kiadás ktgvszervenként'!T7)</f>
        <v>#REF!</v>
      </c>
      <c r="J5" s="215" t="e">
        <f>SUM('Kiadás ktgvszervenként'!U7)</f>
        <v>#REF!</v>
      </c>
      <c r="K5" s="215" t="e">
        <f>SUM('Kiadás ktgvszervenként'!V7)</f>
        <v>#REF!</v>
      </c>
      <c r="L5" s="200">
        <f>SUM('Kiadás ktgvszervenként'!W7)</f>
        <v>52837868</v>
      </c>
    </row>
    <row r="6" spans="1:12" ht="24.95" customHeight="1" x14ac:dyDescent="0.3">
      <c r="A6" s="182" t="s">
        <v>304</v>
      </c>
      <c r="B6" s="137" t="s">
        <v>414</v>
      </c>
      <c r="C6" s="196">
        <f>SUM(C4:C5)</f>
        <v>0</v>
      </c>
      <c r="D6" s="141">
        <f>SUM(D4:D5)</f>
        <v>0</v>
      </c>
      <c r="E6" s="196">
        <f>SUM(E4:E5)</f>
        <v>0</v>
      </c>
      <c r="F6" s="202">
        <f>SUM('Bevétel össz.'!F15)</f>
        <v>244592615</v>
      </c>
      <c r="G6" s="141" t="s">
        <v>224</v>
      </c>
      <c r="H6" s="137" t="s">
        <v>2</v>
      </c>
      <c r="I6" s="215" t="e">
        <f>SUM('Kiadás ktgvszervenként'!T8)</f>
        <v>#REF!</v>
      </c>
      <c r="J6" s="215" t="e">
        <f>SUM('Kiadás ktgvszervenként'!U8)</f>
        <v>#REF!</v>
      </c>
      <c r="K6" s="215" t="e">
        <f>SUM('Kiadás ktgvszervenként'!V8)</f>
        <v>#REF!</v>
      </c>
      <c r="L6" s="200">
        <f>SUM('Kiadás ktgvszervenként'!W8)</f>
        <v>219344080</v>
      </c>
    </row>
    <row r="7" spans="1:12" ht="24.95" customHeight="1" x14ac:dyDescent="0.3">
      <c r="A7" s="178" t="s">
        <v>315</v>
      </c>
      <c r="B7" s="2" t="s">
        <v>399</v>
      </c>
      <c r="C7" s="210">
        <f>SUM('Bevétel össz.'!C17)</f>
        <v>0</v>
      </c>
      <c r="D7" s="210">
        <f>SUM('Bevétel össz.'!D17)</f>
        <v>0</v>
      </c>
      <c r="E7" s="210">
        <f>SUM('Bevétel össz.'!E17)</f>
        <v>0</v>
      </c>
      <c r="F7" s="202">
        <f>SUM('Bevétel össz.'!F17)</f>
        <v>0</v>
      </c>
      <c r="G7" s="141" t="s">
        <v>253</v>
      </c>
      <c r="H7" s="137" t="s">
        <v>3</v>
      </c>
      <c r="I7" s="215" t="e">
        <f>SUM('Kiadás ktgvszervenként'!T9)</f>
        <v>#REF!</v>
      </c>
      <c r="J7" s="215" t="e">
        <f>SUM('Kiadás ktgvszervenként'!U9)</f>
        <v>#REF!</v>
      </c>
      <c r="K7" s="215" t="e">
        <f>SUM('Kiadás ktgvszervenként'!V9)</f>
        <v>#REF!</v>
      </c>
      <c r="L7" s="200">
        <f>SUM('Kiadás ktgvszervenként'!W9)</f>
        <v>6915000</v>
      </c>
    </row>
    <row r="8" spans="1:12" ht="24.95" customHeight="1" x14ac:dyDescent="0.3">
      <c r="A8" s="186" t="s">
        <v>313</v>
      </c>
      <c r="B8" s="2" t="s">
        <v>400</v>
      </c>
      <c r="C8" s="210">
        <f>SUM('Bevétel össz.'!C21)</f>
        <v>0</v>
      </c>
      <c r="D8" s="210">
        <f>SUM('Bevétel össz.'!D21)</f>
        <v>0</v>
      </c>
      <c r="E8" s="210">
        <f>SUM('Bevétel össz.'!E21)</f>
        <v>0</v>
      </c>
      <c r="F8" s="202">
        <f>SUM('Bevétel össz.'!F21)</f>
        <v>24000000</v>
      </c>
      <c r="G8" s="194" t="s">
        <v>256</v>
      </c>
      <c r="H8" s="48" t="s">
        <v>289</v>
      </c>
      <c r="I8" s="198" t="e">
        <f>SUM('Kiadás ktgvszervenként'!T10)</f>
        <v>#REF!</v>
      </c>
      <c r="J8" s="211" t="e">
        <f>SUM('Kiadás ktgvszervenként'!U10)</f>
        <v>#REF!</v>
      </c>
      <c r="K8" s="198" t="e">
        <f>SUM('Kiadás ktgvszervenként'!V10)</f>
        <v>#REF!</v>
      </c>
      <c r="L8" s="201">
        <f>SUM('Kiadás ktgvszervenként'!W10)</f>
        <v>5800000</v>
      </c>
    </row>
    <row r="9" spans="1:12" ht="24.95" customHeight="1" x14ac:dyDescent="0.3">
      <c r="A9" s="187" t="s">
        <v>314</v>
      </c>
      <c r="B9" s="137" t="s">
        <v>402</v>
      </c>
      <c r="C9" s="141">
        <f>SUM(C7:C8)</f>
        <v>0</v>
      </c>
      <c r="D9" s="141">
        <f>SUM(D7:D8)</f>
        <v>0</v>
      </c>
      <c r="E9" s="196">
        <f>SUM(E7:E8)</f>
        <v>0</v>
      </c>
      <c r="F9" s="200">
        <f>SUM(F7:F8)</f>
        <v>24000000</v>
      </c>
      <c r="G9" s="177" t="s">
        <v>258</v>
      </c>
      <c r="H9" s="48" t="s">
        <v>405</v>
      </c>
      <c r="I9" s="198" t="e">
        <f>SUM('Kiadás ktgvszervenként'!T11)</f>
        <v>#REF!</v>
      </c>
      <c r="J9" s="211" t="e">
        <f>SUM('Kiadás ktgvszervenként'!U11)</f>
        <v>#REF!</v>
      </c>
      <c r="K9" s="198" t="e">
        <f>SUM('Kiadás ktgvszervenként'!V11)</f>
        <v>#REF!</v>
      </c>
      <c r="L9" s="201">
        <f>SUM('Kiadás ktgvszervenként'!W11)</f>
        <v>0</v>
      </c>
    </row>
    <row r="10" spans="1:12" ht="24.95" customHeight="1" x14ac:dyDescent="0.3">
      <c r="A10" s="188" t="s">
        <v>317</v>
      </c>
      <c r="B10" s="204" t="s">
        <v>420</v>
      </c>
      <c r="C10" s="210">
        <f>SUM('Bevétel össz.'!C23)</f>
        <v>0</v>
      </c>
      <c r="D10" s="210">
        <f>SUM('Bevétel össz.'!D23)</f>
        <v>0</v>
      </c>
      <c r="E10" s="210">
        <f>SUM('Bevétel össz.'!E23)</f>
        <v>0</v>
      </c>
      <c r="F10" s="202">
        <f>SUM('Bevétel össz.'!F23)</f>
        <v>0</v>
      </c>
      <c r="G10" s="177" t="s">
        <v>260</v>
      </c>
      <c r="H10" s="48" t="s">
        <v>291</v>
      </c>
      <c r="I10" s="198" t="e">
        <f>SUM('Kiadás ktgvszervenként'!T12)</f>
        <v>#REF!</v>
      </c>
      <c r="J10" s="211" t="e">
        <f>SUM('Kiadás ktgvszervenként'!U12)</f>
        <v>#REF!</v>
      </c>
      <c r="K10" s="198" t="e">
        <f>SUM('Kiadás ktgvszervenként'!V12)</f>
        <v>#REF!</v>
      </c>
      <c r="L10" s="201">
        <f>SUM('Kiadás ktgvszervenként'!W12)</f>
        <v>8080000</v>
      </c>
    </row>
    <row r="11" spans="1:12" ht="24.95" customHeight="1" x14ac:dyDescent="0.3">
      <c r="A11" s="188" t="s">
        <v>319</v>
      </c>
      <c r="B11" s="204" t="s">
        <v>421</v>
      </c>
      <c r="C11" s="210">
        <f>SUM('Bevétel össz.'!C24)</f>
        <v>0</v>
      </c>
      <c r="D11" s="210">
        <f>SUM('Bevétel össz.'!D24)</f>
        <v>0</v>
      </c>
      <c r="E11" s="210">
        <f>SUM('Bevétel össz.'!E24)</f>
        <v>0</v>
      </c>
      <c r="F11" s="202">
        <f>SUM('Bevétel össz.'!F24)</f>
        <v>64000000</v>
      </c>
      <c r="G11" s="141" t="s">
        <v>264</v>
      </c>
      <c r="H11" s="137" t="s">
        <v>408</v>
      </c>
      <c r="I11" s="141" t="e">
        <f>SUM(I8:I10)</f>
        <v>#REF!</v>
      </c>
      <c r="J11" s="141" t="e">
        <f>SUM(J8:J10)</f>
        <v>#REF!</v>
      </c>
      <c r="K11" s="141" t="e">
        <f>SUM(K8:K10)</f>
        <v>#REF!</v>
      </c>
      <c r="L11" s="136">
        <f>SUM(L8:L10)</f>
        <v>13880000</v>
      </c>
    </row>
    <row r="12" spans="1:12" ht="24.95" customHeight="1" x14ac:dyDescent="0.3">
      <c r="A12" s="188" t="s">
        <v>321</v>
      </c>
      <c r="B12" s="205" t="s">
        <v>422</v>
      </c>
      <c r="C12" s="210">
        <f>SUM('Bevétel össz.'!C25)</f>
        <v>0</v>
      </c>
      <c r="D12" s="210">
        <f>SUM('Bevétel össz.'!D25)</f>
        <v>0</v>
      </c>
      <c r="E12" s="210">
        <f>SUM('Bevétel össz.'!E25)</f>
        <v>0</v>
      </c>
      <c r="F12" s="202">
        <f>SUM('Bevétel össz.'!F25)</f>
        <v>90000000</v>
      </c>
      <c r="G12" s="192" t="s">
        <v>238</v>
      </c>
      <c r="H12" s="193" t="s">
        <v>4</v>
      </c>
      <c r="I12" s="215" t="e">
        <f>SUM('Kiadás ktgvszervenként'!T14)</f>
        <v>#REF!</v>
      </c>
      <c r="J12" s="215" t="e">
        <f>SUM('Kiadás ktgvszervenként'!U14)</f>
        <v>#REF!</v>
      </c>
      <c r="K12" s="215" t="e">
        <f>SUM('Kiadás ktgvszervenként'!V14)</f>
        <v>#REF!</v>
      </c>
      <c r="L12" s="200">
        <f>SUM('Kiadás ktgvszervenként'!W14)</f>
        <v>35665000</v>
      </c>
    </row>
    <row r="13" spans="1:12" ht="24.95" customHeight="1" x14ac:dyDescent="0.3">
      <c r="A13" s="188" t="s">
        <v>323</v>
      </c>
      <c r="B13" s="54" t="s">
        <v>325</v>
      </c>
      <c r="C13" s="210">
        <f>SUM('Bevétel össz.'!C26)</f>
        <v>0</v>
      </c>
      <c r="D13" s="210">
        <f>SUM('Bevétel össz.'!D26)</f>
        <v>0</v>
      </c>
      <c r="E13" s="210">
        <f>SUM('Bevétel össz.'!E26)</f>
        <v>0</v>
      </c>
      <c r="F13" s="202">
        <f>SUM('Bevétel össz.'!F26)</f>
        <v>7000000</v>
      </c>
      <c r="G13" s="192" t="s">
        <v>242</v>
      </c>
      <c r="H13" s="193" t="s">
        <v>50</v>
      </c>
      <c r="I13" s="215" t="e">
        <f>SUM('Kiadás ktgvszervenként'!T15)</f>
        <v>#REF!</v>
      </c>
      <c r="J13" s="215" t="e">
        <f>SUM('Kiadás ktgvszervenként'!U15)</f>
        <v>#REF!</v>
      </c>
      <c r="K13" s="215" t="e">
        <f>SUM('Kiadás ktgvszervenként'!V15)</f>
        <v>#REF!</v>
      </c>
      <c r="L13" s="200">
        <f>SUM('Kiadás ktgvszervenként'!W15)</f>
        <v>33921000</v>
      </c>
    </row>
    <row r="14" spans="1:12" ht="24.95" customHeight="1" x14ac:dyDescent="0.3">
      <c r="A14" s="188" t="s">
        <v>324</v>
      </c>
      <c r="B14" s="205" t="s">
        <v>423</v>
      </c>
      <c r="C14" s="210">
        <f>SUM('Bevétel össz.'!C27)</f>
        <v>0</v>
      </c>
      <c r="D14" s="210">
        <f>SUM('Bevétel össz.'!D27)</f>
        <v>0</v>
      </c>
      <c r="E14" s="210">
        <f>SUM('Bevétel össz.'!E27)</f>
        <v>0</v>
      </c>
      <c r="F14" s="202">
        <f>SUM('Bevétel össz.'!F27)</f>
        <v>19000000</v>
      </c>
      <c r="G14" s="2" t="s">
        <v>244</v>
      </c>
      <c r="H14" s="48" t="s">
        <v>296</v>
      </c>
      <c r="I14" s="198" t="e">
        <f>SUM('Kiadás ktgvszervenként'!T16)</f>
        <v>#REF!</v>
      </c>
      <c r="J14" s="198" t="e">
        <f>SUM('Kiadás ktgvszervenként'!U16)</f>
        <v>#REF!</v>
      </c>
      <c r="K14" s="198" t="e">
        <f>SUM('Kiadás ktgvszervenként'!V16)</f>
        <v>#REF!</v>
      </c>
      <c r="L14" s="201">
        <f>SUM('Kiadás ktgvszervenként'!W16)</f>
        <v>0</v>
      </c>
    </row>
    <row r="15" spans="1:12" ht="24.95" customHeight="1" x14ac:dyDescent="0.3">
      <c r="A15" s="188"/>
      <c r="B15" s="181" t="s">
        <v>327</v>
      </c>
      <c r="C15" s="210">
        <f>SUM('Bevétel össz.'!C28)</f>
        <v>0</v>
      </c>
      <c r="D15" s="210">
        <f>SUM('Bevétel össz.'!D28)</f>
        <v>0</v>
      </c>
      <c r="E15" s="210">
        <f>SUM('Bevétel össz.'!E28)</f>
        <v>0</v>
      </c>
      <c r="F15" s="202">
        <f>SUM('Bevétel össz.'!F28)</f>
        <v>0</v>
      </c>
      <c r="G15" s="2" t="s">
        <v>245</v>
      </c>
      <c r="H15" s="48" t="s">
        <v>297</v>
      </c>
      <c r="I15" s="198" t="e">
        <f>SUM('Kiadás ktgvszervenként'!T17)</f>
        <v>#REF!</v>
      </c>
      <c r="J15" s="198" t="e">
        <f>SUM('Kiadás ktgvszervenként'!U17)</f>
        <v>#REF!</v>
      </c>
      <c r="K15" s="198" t="e">
        <f>SUM('Kiadás ktgvszervenként'!V17)</f>
        <v>#REF!</v>
      </c>
      <c r="L15" s="201">
        <f>SUM('Kiadás ktgvszervenként'!W17)</f>
        <v>0</v>
      </c>
    </row>
    <row r="16" spans="1:12" ht="24.95" customHeight="1" x14ac:dyDescent="0.3">
      <c r="A16" s="187" t="s">
        <v>328</v>
      </c>
      <c r="B16" s="137" t="s">
        <v>401</v>
      </c>
      <c r="C16" s="196">
        <f>SUM(C10:C15)</f>
        <v>0</v>
      </c>
      <c r="D16" s="199">
        <f>SUM(D10:D15)</f>
        <v>0</v>
      </c>
      <c r="E16" s="196">
        <f>SUM(E10:E15)</f>
        <v>0</v>
      </c>
      <c r="F16" s="200">
        <f>SUM(F10:F15)</f>
        <v>180000000</v>
      </c>
      <c r="G16" s="2" t="s">
        <v>246</v>
      </c>
      <c r="H16" s="48" t="s">
        <v>298</v>
      </c>
      <c r="I16" s="198" t="e">
        <f>SUM('Kiadás ktgvszervenként'!T18)</f>
        <v>#REF!</v>
      </c>
      <c r="J16" s="198" t="e">
        <f>SUM('Kiadás ktgvszervenként'!U18)</f>
        <v>#REF!</v>
      </c>
      <c r="K16" s="198" t="e">
        <f>SUM('Kiadás ktgvszervenként'!V18)</f>
        <v>#REF!</v>
      </c>
      <c r="L16" s="201">
        <f>SUM('Kiadás ktgvszervenként'!W18)</f>
        <v>0</v>
      </c>
    </row>
    <row r="17" spans="1:12" ht="24.95" customHeight="1" x14ac:dyDescent="0.3">
      <c r="A17" s="182" t="s">
        <v>330</v>
      </c>
      <c r="B17" s="137" t="s">
        <v>101</v>
      </c>
      <c r="C17" s="196" t="e">
        <f>SUM('Bevétel össz.'!C39)</f>
        <v>#REF!</v>
      </c>
      <c r="D17" s="199" t="e">
        <f>SUM('Bevétel össz.'!D39)</f>
        <v>#REF!</v>
      </c>
      <c r="E17" s="196" t="e">
        <f>SUM('Bevétel össz.'!E39)</f>
        <v>#REF!</v>
      </c>
      <c r="F17" s="200">
        <f>SUM('Bevétel össz.'!F39)</f>
        <v>58810000</v>
      </c>
      <c r="G17" s="141" t="s">
        <v>247</v>
      </c>
      <c r="H17" s="137" t="s">
        <v>409</v>
      </c>
      <c r="I17" s="141" t="e">
        <f>SUM(I14:I16)</f>
        <v>#REF!</v>
      </c>
      <c r="J17" s="141" t="e">
        <f>SUM(J14:J16)</f>
        <v>#REF!</v>
      </c>
      <c r="K17" s="141" t="e">
        <f>SUM(K14:K16)</f>
        <v>#REF!</v>
      </c>
      <c r="L17" s="136"/>
    </row>
    <row r="18" spans="1:12" ht="24.95" customHeight="1" x14ac:dyDescent="0.3">
      <c r="A18" s="182" t="s">
        <v>403</v>
      </c>
      <c r="B18" s="137" t="s">
        <v>404</v>
      </c>
      <c r="C18" s="196">
        <f>SUM('Bevétel össz.'!C42)</f>
        <v>0</v>
      </c>
      <c r="D18" s="199">
        <f>SUM('Bevétel össz.'!D42)</f>
        <v>0</v>
      </c>
      <c r="E18" s="196">
        <f>SUM('Bevétel össz.'!E42)</f>
        <v>0</v>
      </c>
      <c r="F18" s="200">
        <f>SUM('Bevétel össz.'!F42)</f>
        <v>6000000</v>
      </c>
      <c r="G18" s="4" t="s">
        <v>262</v>
      </c>
      <c r="H18" s="48" t="s">
        <v>46</v>
      </c>
      <c r="I18" s="210" t="e">
        <f>SUM('Kiadás ktgvszervenként'!T20)</f>
        <v>#REF!</v>
      </c>
      <c r="J18" s="210" t="e">
        <f>SUM('Kiadás ktgvszervenként'!U20)</f>
        <v>#REF!</v>
      </c>
      <c r="K18" s="210" t="e">
        <f>SUM('Kiadás ktgvszervenként'!V20)</f>
        <v>#REF!</v>
      </c>
      <c r="L18" s="202">
        <f>Pénze.átadás!F44</f>
        <v>26003510</v>
      </c>
    </row>
    <row r="19" spans="1:12" ht="24.95" customHeight="1" x14ac:dyDescent="0.3">
      <c r="A19" s="189" t="s">
        <v>353</v>
      </c>
      <c r="B19" s="48" t="s">
        <v>415</v>
      </c>
      <c r="C19" s="203">
        <f>SUM('Bevétel össz.'!C43)</f>
        <v>0</v>
      </c>
      <c r="D19" s="203">
        <f>SUM('Bevétel össz.'!D43)</f>
        <v>0</v>
      </c>
      <c r="E19" s="212">
        <f>SUM('Bevétel össz.'!E43)</f>
        <v>0</v>
      </c>
      <c r="F19" s="202">
        <f>SUM('Bevétel össz.'!F43)</f>
        <v>0</v>
      </c>
      <c r="G19" s="118"/>
      <c r="H19" s="185"/>
      <c r="I19" s="179"/>
      <c r="J19" s="179"/>
      <c r="K19" s="179"/>
      <c r="L19" s="160"/>
    </row>
    <row r="20" spans="1:12" ht="24.95" customHeight="1" x14ac:dyDescent="0.3">
      <c r="A20" s="189" t="s">
        <v>355</v>
      </c>
      <c r="B20" s="48" t="s">
        <v>416</v>
      </c>
      <c r="C20" s="203">
        <f>SUM('Bevétel össz.'!C44)</f>
        <v>0</v>
      </c>
      <c r="D20" s="203">
        <f>SUM('Bevétel össz.'!D44)</f>
        <v>0</v>
      </c>
      <c r="E20" s="212">
        <f>SUM('Bevétel össz.'!E44)</f>
        <v>0</v>
      </c>
      <c r="F20" s="202">
        <f>SUM('Bevétel össz.'!F44)</f>
        <v>0</v>
      </c>
      <c r="G20" s="118"/>
      <c r="H20" s="2"/>
      <c r="I20" s="8"/>
      <c r="J20" s="9"/>
      <c r="K20" s="8"/>
      <c r="L20" s="24"/>
    </row>
    <row r="21" spans="1:12" ht="24.95" customHeight="1" x14ac:dyDescent="0.3">
      <c r="A21" s="190" t="s">
        <v>357</v>
      </c>
      <c r="B21" s="180" t="s">
        <v>417</v>
      </c>
      <c r="C21" s="199">
        <f>SUM(C19:C20)</f>
        <v>0</v>
      </c>
      <c r="D21" s="199">
        <f>SUM(D19:D20)</f>
        <v>0</v>
      </c>
      <c r="E21" s="196">
        <f>SUM(E19:E20)</f>
        <v>0</v>
      </c>
      <c r="F21" s="197">
        <f>SUM(F19:F20)</f>
        <v>0</v>
      </c>
      <c r="G21" s="118"/>
      <c r="H21" s="2"/>
      <c r="I21" s="8"/>
      <c r="J21" s="9"/>
      <c r="K21" s="8"/>
      <c r="L21" s="24"/>
    </row>
    <row r="22" spans="1:12" ht="24.95" customHeight="1" x14ac:dyDescent="0.3">
      <c r="A22" s="189" t="s">
        <v>361</v>
      </c>
      <c r="B22" s="48" t="s">
        <v>362</v>
      </c>
      <c r="C22" s="214">
        <f>SUM('Bevétel össz.'!C46)</f>
        <v>0</v>
      </c>
      <c r="D22" s="8">
        <f>SUM('Bevétel össz.'!D46)</f>
        <v>0</v>
      </c>
      <c r="E22" s="9">
        <f>SUM('Bevétel össz.'!E46)</f>
        <v>0</v>
      </c>
      <c r="F22" s="163">
        <f>SUM('Bevétel össz.'!F46)</f>
        <v>20000000</v>
      </c>
      <c r="G22" s="118"/>
      <c r="H22" s="2"/>
      <c r="I22" s="8"/>
      <c r="J22" s="9"/>
      <c r="K22" s="8"/>
      <c r="L22" s="24"/>
    </row>
    <row r="23" spans="1:12" ht="24.95" customHeight="1" x14ac:dyDescent="0.3">
      <c r="A23" s="189" t="s">
        <v>363</v>
      </c>
      <c r="B23" s="48" t="s">
        <v>419</v>
      </c>
      <c r="C23" s="214">
        <f>SUM('Bevétel össz.'!C47)</f>
        <v>0</v>
      </c>
      <c r="D23" s="8">
        <f>SUM('Bevétel össz.'!D47)</f>
        <v>0</v>
      </c>
      <c r="E23" s="9">
        <f>SUM('Bevétel össz.'!E47)</f>
        <v>0</v>
      </c>
      <c r="F23" s="163">
        <f>SUM('Bevétel össz.'!F47)</f>
        <v>0</v>
      </c>
      <c r="G23" s="118"/>
      <c r="H23" s="2"/>
      <c r="I23" s="8"/>
      <c r="J23" s="9"/>
      <c r="K23" s="8"/>
      <c r="L23" s="24"/>
    </row>
    <row r="24" spans="1:12" ht="24.95" customHeight="1" x14ac:dyDescent="0.3">
      <c r="A24" s="190" t="s">
        <v>358</v>
      </c>
      <c r="B24" s="180" t="s">
        <v>418</v>
      </c>
      <c r="C24" s="213">
        <f>SUM(C22:C23)</f>
        <v>0</v>
      </c>
      <c r="D24" s="206">
        <f>SUM(D22:D23)</f>
        <v>0</v>
      </c>
      <c r="E24" s="213">
        <f>SUM(E22:E23)</f>
        <v>0</v>
      </c>
      <c r="F24" s="207">
        <f>SUM(F22:F23)</f>
        <v>20000000</v>
      </c>
      <c r="G24" s="183"/>
      <c r="H24" s="2"/>
      <c r="I24" s="8"/>
      <c r="J24" s="9"/>
      <c r="K24" s="8"/>
      <c r="L24" s="24"/>
    </row>
    <row r="25" spans="1:12" ht="24.95" customHeight="1" x14ac:dyDescent="0.3">
      <c r="A25" s="182"/>
      <c r="B25" s="140" t="s">
        <v>406</v>
      </c>
      <c r="C25" s="141" t="e">
        <f>SUM(C24,C21,C16,C9,C6,C17,C18)</f>
        <v>#REF!</v>
      </c>
      <c r="D25" s="196" t="e">
        <f>SUM(D24,D21,D16,D9,D6,D17,D18)</f>
        <v>#REF!</v>
      </c>
      <c r="E25" s="141" t="e">
        <f>SUM(E24,E21,E16,E9,E6,E17,E18)</f>
        <v>#REF!</v>
      </c>
      <c r="F25" s="454">
        <f>SUM(F24,F21,F16,F9,F6,F17,F18)</f>
        <v>533402615</v>
      </c>
      <c r="G25" s="141"/>
      <c r="H25" s="140" t="s">
        <v>407</v>
      </c>
      <c r="I25" s="141" t="e">
        <f>SUM(I4:I7,I11:I13,I17,I18)</f>
        <v>#REF!</v>
      </c>
      <c r="J25" s="196" t="e">
        <f>SUM(J4:J7,J11:J13,J17,J18)</f>
        <v>#REF!</v>
      </c>
      <c r="K25" s="141" t="e">
        <f>SUM(K4:K7,K11:K13,K17,K18)</f>
        <v>#REF!</v>
      </c>
      <c r="L25" s="454">
        <f>SUM(L4:L7,L11:L13,L17,L18)</f>
        <v>575104524</v>
      </c>
    </row>
    <row r="26" spans="1:12" ht="24.95" customHeight="1" x14ac:dyDescent="0.25">
      <c r="A26" s="195" t="s">
        <v>368</v>
      </c>
      <c r="B26" s="57" t="s">
        <v>367</v>
      </c>
      <c r="C26" s="214">
        <f>SUM('Bevétel össz.'!C50)</f>
        <v>0</v>
      </c>
      <c r="D26" s="8">
        <f>SUM('Bevétel össz.'!D50)</f>
        <v>0</v>
      </c>
      <c r="E26" s="9">
        <f>SUM('Bevétel össz.'!E50)</f>
        <v>0</v>
      </c>
      <c r="F26" s="208">
        <f>SUM('Bevétel össz.'!F50)</f>
        <v>0</v>
      </c>
      <c r="G26" s="2" t="s">
        <v>300</v>
      </c>
      <c r="H26" s="57" t="s">
        <v>301</v>
      </c>
      <c r="I26" s="214" t="e">
        <f>SUM('Kiadás ktgvszervenként'!T22)</f>
        <v>#REF!</v>
      </c>
      <c r="J26" s="214" t="e">
        <f>SUM('Kiadás ktgvszervenként'!U22)</f>
        <v>#REF!</v>
      </c>
      <c r="K26" s="214" t="e">
        <f>SUM('Kiadás ktgvszervenként'!V22)</f>
        <v>#REF!</v>
      </c>
      <c r="L26" s="216">
        <f>SUM('Kiadás ktgvszervenként'!W22)</f>
        <v>0</v>
      </c>
    </row>
    <row r="27" spans="1:12" ht="24.95" customHeight="1" x14ac:dyDescent="0.3">
      <c r="A27" s="195" t="s">
        <v>369</v>
      </c>
      <c r="B27" s="57" t="s">
        <v>370</v>
      </c>
      <c r="C27" s="214" t="e">
        <f>SUM('Bevétel össz.'!C51)</f>
        <v>#REF!</v>
      </c>
      <c r="D27" s="8" t="e">
        <f>SUM('Bevétel össz.'!D51)</f>
        <v>#REF!</v>
      </c>
      <c r="E27" s="9" t="e">
        <f>SUM('Bevétel össz.'!E51)</f>
        <v>#REF!</v>
      </c>
      <c r="F27" s="163">
        <f>SUM('Bevétel össz.'!F51)</f>
        <v>41701909</v>
      </c>
      <c r="G27" s="2"/>
      <c r="H27" s="57"/>
      <c r="I27" s="214">
        <f>SUM('Kiadás ktgvszervenként'!T23)</f>
        <v>0</v>
      </c>
      <c r="J27" s="214">
        <f>SUM('Kiadás ktgvszervenként'!U23)</f>
        <v>0</v>
      </c>
      <c r="K27" s="214">
        <f>SUM('Kiadás ktgvszervenként'!V23)</f>
        <v>0</v>
      </c>
      <c r="L27" s="216"/>
    </row>
    <row r="28" spans="1:12" ht="24.95" customHeight="1" x14ac:dyDescent="0.3">
      <c r="A28" s="447"/>
      <c r="B28" s="448" t="s">
        <v>484</v>
      </c>
      <c r="C28" s="446" t="e">
        <f>SUM(C25:C27)</f>
        <v>#REF!</v>
      </c>
      <c r="D28" s="449" t="e">
        <f>SUM(D25:D27)</f>
        <v>#REF!</v>
      </c>
      <c r="E28" s="446" t="e">
        <f>SUM(E25:E27)</f>
        <v>#REF!</v>
      </c>
      <c r="F28" s="209">
        <f>SUM(F25:F27)</f>
        <v>575104524</v>
      </c>
      <c r="G28" s="450"/>
      <c r="H28" s="448" t="s">
        <v>484</v>
      </c>
      <c r="I28" s="446" t="e">
        <f>SUM(I25:I27)</f>
        <v>#REF!</v>
      </c>
      <c r="J28" s="451" t="e">
        <f>SUM(J25:J27)</f>
        <v>#REF!</v>
      </c>
      <c r="K28" s="446" t="e">
        <f>SUM(K25:K27)</f>
        <v>#REF!</v>
      </c>
      <c r="L28" s="209">
        <f>SUM(L25:L27)</f>
        <v>575104524</v>
      </c>
    </row>
    <row r="29" spans="1:12" ht="24.95" customHeight="1" x14ac:dyDescent="0.3">
      <c r="A29" s="195" t="s">
        <v>371</v>
      </c>
      <c r="B29" s="57" t="s">
        <v>64</v>
      </c>
      <c r="C29" s="214" t="e">
        <f>SUM('Bevétel össz.'!C52)</f>
        <v>#REF!</v>
      </c>
      <c r="D29" s="8" t="e">
        <f>SUM('Bevétel össz.'!D52)</f>
        <v>#REF!</v>
      </c>
      <c r="E29" s="9" t="e">
        <f>SUM('Bevétel össz.'!E52)</f>
        <v>#REF!</v>
      </c>
      <c r="F29" s="208">
        <v>209155000</v>
      </c>
      <c r="G29" s="2" t="s">
        <v>288</v>
      </c>
      <c r="H29" s="57" t="s">
        <v>64</v>
      </c>
      <c r="I29" s="214" t="e">
        <f>SUM('Kiadás ktgvszervenként'!C24)</f>
        <v>#REF!</v>
      </c>
      <c r="J29" s="214" t="e">
        <f>SUM('Kiadás ktgvszervenként'!D24)</f>
        <v>#REF!</v>
      </c>
      <c r="K29" s="214" t="e">
        <f>SUM('Kiadás ktgvszervenként'!E24)</f>
        <v>#REF!</v>
      </c>
      <c r="L29" s="202">
        <f>SUM('Kiadás ktgvszervenként'!F24)</f>
        <v>228169062</v>
      </c>
    </row>
    <row r="30" spans="1:12" ht="24.95" customHeight="1" x14ac:dyDescent="0.25">
      <c r="A30" s="195" t="s">
        <v>372</v>
      </c>
      <c r="B30" s="57" t="s">
        <v>373</v>
      </c>
      <c r="C30" s="214">
        <f>SUM('Bevétel össz.'!C53)</f>
        <v>0</v>
      </c>
      <c r="D30" s="8">
        <f>SUM('Bevétel össz.'!D53)</f>
        <v>0</v>
      </c>
      <c r="E30" s="9">
        <f>SUM('Bevétel össz.'!E53)</f>
        <v>0</v>
      </c>
      <c r="F30" s="208">
        <f>SUM('Bevétel össz.'!F53)</f>
        <v>0</v>
      </c>
      <c r="G30" s="2" t="s">
        <v>302</v>
      </c>
      <c r="H30" s="57" t="s">
        <v>303</v>
      </c>
      <c r="I30" s="214" t="e">
        <f>SUM('Kiadás ktgvszervenként'!T25)</f>
        <v>#REF!</v>
      </c>
      <c r="J30" s="214" t="e">
        <f>SUM('Kiadás ktgvszervenként'!U25)</f>
        <v>#REF!</v>
      </c>
      <c r="K30" s="214" t="e">
        <f>SUM('Kiadás ktgvszervenként'!V25)</f>
        <v>#REF!</v>
      </c>
      <c r="L30" s="216"/>
    </row>
    <row r="31" spans="1:12" ht="24.95" customHeight="1" x14ac:dyDescent="0.3">
      <c r="A31" s="455"/>
      <c r="B31" s="137" t="s">
        <v>410</v>
      </c>
      <c r="C31" s="191" t="e">
        <f>SUM(C25:C30)</f>
        <v>#REF!</v>
      </c>
      <c r="D31" s="456" t="e">
        <f>SUM(D25:D30)</f>
        <v>#REF!</v>
      </c>
      <c r="E31" s="191" t="e">
        <f>SUM(E25:E30)</f>
        <v>#REF!</v>
      </c>
      <c r="F31" s="457">
        <f>SUM(F28:F30)</f>
        <v>784259524</v>
      </c>
      <c r="G31" s="136"/>
      <c r="H31" s="137" t="s">
        <v>411</v>
      </c>
      <c r="I31" s="141" t="e">
        <f>SUM(I25:I30)</f>
        <v>#REF!</v>
      </c>
      <c r="J31" s="196" t="e">
        <f>SUM(J25:J30)</f>
        <v>#REF!</v>
      </c>
      <c r="K31" s="141" t="e">
        <f>SUM(K25:K30)</f>
        <v>#REF!</v>
      </c>
      <c r="L31" s="458">
        <f>SUM(L28:L30)</f>
        <v>803273586</v>
      </c>
    </row>
  </sheetData>
  <mergeCells count="7">
    <mergeCell ref="A1:L1"/>
    <mergeCell ref="I2:K2"/>
    <mergeCell ref="G2:G3"/>
    <mergeCell ref="A2:A3"/>
    <mergeCell ref="C2:E2"/>
    <mergeCell ref="H2:H3"/>
    <mergeCell ref="B2:B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&amp;L&amp;"Times,Félkövér"&amp;14Hegyeshalom Nagyközségi Önkormányzat&amp;C&amp;"Times,Félkövér"&amp;14Költégvetési mérleg 2015&amp;R&amp;"Times,Normál"&amp;12 1.  mellékletAdatok: Ft-ban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tabColor rgb="FFFF0000"/>
    <pageSetUpPr fitToPage="1"/>
  </sheetPr>
  <dimension ref="A1:G126"/>
  <sheetViews>
    <sheetView view="pageLayout" zoomScale="60" zoomScaleNormal="60" zoomScalePageLayoutView="60" workbookViewId="0">
      <selection activeCell="I1" sqref="I1"/>
    </sheetView>
  </sheetViews>
  <sheetFormatPr defaultRowHeight="12.75" x14ac:dyDescent="0.2"/>
  <cols>
    <col min="1" max="1" width="9.7109375" customWidth="1"/>
    <col min="2" max="2" width="87.7109375" customWidth="1"/>
    <col min="3" max="3" width="14.28515625" hidden="1" customWidth="1"/>
    <col min="4" max="4" width="12.140625" hidden="1" customWidth="1"/>
    <col min="5" max="5" width="41.85546875" hidden="1" customWidth="1"/>
    <col min="6" max="6" width="70.140625" customWidth="1"/>
    <col min="7" max="7" width="20" customWidth="1"/>
  </cols>
  <sheetData>
    <row r="1" spans="1:7" ht="20.25" customHeight="1" x14ac:dyDescent="0.3">
      <c r="A1" s="839" t="s">
        <v>273</v>
      </c>
      <c r="B1" s="152"/>
      <c r="C1" s="842" t="s">
        <v>39</v>
      </c>
      <c r="D1" s="843"/>
      <c r="E1" s="844"/>
      <c r="F1" s="289"/>
      <c r="G1" s="290" t="s">
        <v>121</v>
      </c>
    </row>
    <row r="2" spans="1:7" ht="20.25" x14ac:dyDescent="0.3">
      <c r="A2" s="840"/>
      <c r="B2" s="151" t="s">
        <v>442</v>
      </c>
      <c r="C2" s="845"/>
      <c r="D2" s="846"/>
      <c r="E2" s="847"/>
      <c r="F2" s="294" t="s">
        <v>623</v>
      </c>
      <c r="G2" s="291" t="s">
        <v>124</v>
      </c>
    </row>
    <row r="3" spans="1:7" ht="20.25" x14ac:dyDescent="0.3">
      <c r="A3" s="840"/>
      <c r="B3" s="334"/>
      <c r="C3" s="848" t="s">
        <v>249</v>
      </c>
      <c r="D3" s="849"/>
      <c r="E3" s="837" t="s">
        <v>58</v>
      </c>
      <c r="F3" s="294" t="s">
        <v>59</v>
      </c>
      <c r="G3" s="291" t="s">
        <v>125</v>
      </c>
    </row>
    <row r="4" spans="1:7" ht="20.25" x14ac:dyDescent="0.3">
      <c r="A4" s="841"/>
      <c r="B4" s="153"/>
      <c r="C4" s="335" t="s">
        <v>283</v>
      </c>
      <c r="D4" s="336" t="s">
        <v>284</v>
      </c>
      <c r="E4" s="838"/>
      <c r="F4" s="292"/>
      <c r="G4" s="293" t="s">
        <v>126</v>
      </c>
    </row>
    <row r="5" spans="1:7" ht="18.75" x14ac:dyDescent="0.3">
      <c r="A5" s="1" t="s">
        <v>132</v>
      </c>
      <c r="B5" s="48" t="s">
        <v>133</v>
      </c>
      <c r="C5" s="337"/>
      <c r="D5" s="338"/>
      <c r="E5" s="337"/>
      <c r="F5" s="339">
        <v>63636000</v>
      </c>
      <c r="G5" s="337"/>
    </row>
    <row r="6" spans="1:7" ht="18.75" x14ac:dyDescent="0.3">
      <c r="A6" s="1" t="s">
        <v>134</v>
      </c>
      <c r="B6" s="48" t="s">
        <v>135</v>
      </c>
      <c r="C6" s="337"/>
      <c r="D6" s="338"/>
      <c r="E6" s="337"/>
      <c r="F6" s="339">
        <v>4636000</v>
      </c>
      <c r="G6" s="337"/>
    </row>
    <row r="7" spans="1:7" ht="18.75" x14ac:dyDescent="0.3">
      <c r="A7" s="1" t="s">
        <v>136</v>
      </c>
      <c r="B7" s="48" t="s">
        <v>137</v>
      </c>
      <c r="C7" s="337"/>
      <c r="D7" s="338"/>
      <c r="E7" s="337"/>
      <c r="F7" s="339"/>
      <c r="G7" s="337"/>
    </row>
    <row r="8" spans="1:7" ht="18.75" x14ac:dyDescent="0.3">
      <c r="A8" s="1" t="s">
        <v>138</v>
      </c>
      <c r="B8" s="48" t="s">
        <v>139</v>
      </c>
      <c r="C8" s="337"/>
      <c r="D8" s="338"/>
      <c r="E8" s="337"/>
      <c r="F8" s="339">
        <v>61000</v>
      </c>
      <c r="G8" s="337"/>
    </row>
    <row r="9" spans="1:7" ht="18.75" x14ac:dyDescent="0.3">
      <c r="A9" s="1" t="s">
        <v>140</v>
      </c>
      <c r="B9" s="48" t="s">
        <v>141</v>
      </c>
      <c r="C9" s="337"/>
      <c r="D9" s="338"/>
      <c r="E9" s="337"/>
      <c r="F9" s="339"/>
      <c r="G9" s="337"/>
    </row>
    <row r="10" spans="1:7" ht="18.75" x14ac:dyDescent="0.3">
      <c r="A10" s="1" t="s">
        <v>142</v>
      </c>
      <c r="B10" s="48" t="s">
        <v>143</v>
      </c>
      <c r="C10" s="337"/>
      <c r="D10" s="338"/>
      <c r="E10" s="337"/>
      <c r="F10" s="339">
        <v>4463000</v>
      </c>
      <c r="G10" s="337"/>
    </row>
    <row r="11" spans="1:7" ht="18.75" x14ac:dyDescent="0.3">
      <c r="A11" s="1" t="s">
        <v>144</v>
      </c>
      <c r="B11" s="48" t="s">
        <v>475</v>
      </c>
      <c r="C11" s="337"/>
      <c r="D11" s="338"/>
      <c r="E11" s="337"/>
      <c r="F11" s="440"/>
      <c r="G11" s="337"/>
    </row>
    <row r="12" spans="1:7" ht="18.75" x14ac:dyDescent="0.3">
      <c r="A12" s="1" t="s">
        <v>146</v>
      </c>
      <c r="B12" s="48" t="s">
        <v>147</v>
      </c>
      <c r="C12" s="337"/>
      <c r="D12" s="338"/>
      <c r="E12" s="337"/>
      <c r="F12" s="339">
        <v>408000</v>
      </c>
      <c r="G12" s="337"/>
    </row>
    <row r="13" spans="1:7" ht="18.75" x14ac:dyDescent="0.3">
      <c r="A13" s="1" t="s">
        <v>148</v>
      </c>
      <c r="B13" s="48" t="s">
        <v>149</v>
      </c>
      <c r="C13" s="337"/>
      <c r="D13" s="338"/>
      <c r="E13" s="337"/>
      <c r="F13" s="339"/>
      <c r="G13" s="337"/>
    </row>
    <row r="14" spans="1:7" ht="18.75" x14ac:dyDescent="0.3">
      <c r="A14" s="1" t="s">
        <v>150</v>
      </c>
      <c r="B14" s="48" t="s">
        <v>184</v>
      </c>
      <c r="C14" s="337"/>
      <c r="D14" s="338"/>
      <c r="E14" s="337"/>
      <c r="F14" s="339"/>
      <c r="G14" s="337"/>
    </row>
    <row r="15" spans="1:7" ht="18.75" x14ac:dyDescent="0.3">
      <c r="A15" s="340" t="s">
        <v>157</v>
      </c>
      <c r="B15" s="115" t="s">
        <v>156</v>
      </c>
      <c r="C15" s="341">
        <f>SUM(C5:C14)</f>
        <v>0</v>
      </c>
      <c r="D15" s="342">
        <f>SUM(D5:D14)</f>
        <v>0</v>
      </c>
      <c r="E15" s="341">
        <f>SUM(E5:E14)</f>
        <v>0</v>
      </c>
      <c r="F15" s="343">
        <f>SUM(F5:F14)</f>
        <v>73204000</v>
      </c>
      <c r="G15" s="341">
        <f>SUM(G5:G14)</f>
        <v>0</v>
      </c>
    </row>
    <row r="16" spans="1:7" ht="18.75" x14ac:dyDescent="0.3">
      <c r="A16" s="1" t="s">
        <v>151</v>
      </c>
      <c r="B16" s="48" t="s">
        <v>154</v>
      </c>
      <c r="C16" s="337"/>
      <c r="D16" s="338"/>
      <c r="E16" s="337"/>
      <c r="F16" s="339"/>
      <c r="G16" s="338"/>
    </row>
    <row r="17" spans="1:7" ht="18.75" x14ac:dyDescent="0.3">
      <c r="A17" s="1" t="s">
        <v>152</v>
      </c>
      <c r="B17" s="48" t="s">
        <v>155</v>
      </c>
      <c r="C17" s="337"/>
      <c r="D17" s="338"/>
      <c r="E17" s="337"/>
      <c r="F17" s="339">
        <v>786000</v>
      </c>
      <c r="G17" s="338"/>
    </row>
    <row r="18" spans="1:7" ht="18.75" x14ac:dyDescent="0.3">
      <c r="A18" s="1" t="s">
        <v>153</v>
      </c>
      <c r="B18" s="48" t="s">
        <v>185</v>
      </c>
      <c r="C18" s="337"/>
      <c r="D18" s="337"/>
      <c r="E18" s="337"/>
      <c r="F18" s="339"/>
      <c r="G18" s="338"/>
    </row>
    <row r="19" spans="1:7" ht="18.75" x14ac:dyDescent="0.3">
      <c r="A19" s="340" t="s">
        <v>158</v>
      </c>
      <c r="B19" s="115" t="s">
        <v>60</v>
      </c>
      <c r="C19" s="341">
        <f>SUM(C16:C18)</f>
        <v>0</v>
      </c>
      <c r="D19" s="342">
        <f>SUM(D16:D18)</f>
        <v>0</v>
      </c>
      <c r="E19" s="341">
        <f>SUM(E16:E18)</f>
        <v>0</v>
      </c>
      <c r="F19" s="343">
        <f>SUM(F16:F18)</f>
        <v>786000</v>
      </c>
      <c r="G19" s="342"/>
    </row>
    <row r="20" spans="1:7" ht="18.75" x14ac:dyDescent="0.3">
      <c r="A20" s="134" t="s">
        <v>159</v>
      </c>
      <c r="B20" s="135" t="s">
        <v>166</v>
      </c>
      <c r="C20" s="344">
        <f>SUM(C15,C19)</f>
        <v>0</v>
      </c>
      <c r="D20" s="345">
        <f>SUM(D15,D19)</f>
        <v>0</v>
      </c>
      <c r="E20" s="344">
        <f>SUM(E15,E19)</f>
        <v>0</v>
      </c>
      <c r="F20" s="346">
        <f>SUM(F15,F19)</f>
        <v>73990000</v>
      </c>
      <c r="G20" s="344">
        <f>SUM(G15,G19)</f>
        <v>0</v>
      </c>
    </row>
    <row r="21" spans="1:7" ht="18.75" x14ac:dyDescent="0.3">
      <c r="A21" s="1" t="s">
        <v>160</v>
      </c>
      <c r="B21" s="55" t="s">
        <v>61</v>
      </c>
      <c r="C21" s="337"/>
      <c r="D21" s="338"/>
      <c r="E21" s="337"/>
      <c r="F21" s="339">
        <v>18662000</v>
      </c>
      <c r="G21" s="337"/>
    </row>
    <row r="22" spans="1:7" ht="18.75" x14ac:dyDescent="0.3">
      <c r="A22" s="1" t="s">
        <v>161</v>
      </c>
      <c r="B22" s="55" t="s">
        <v>62</v>
      </c>
      <c r="C22" s="337"/>
      <c r="D22" s="338"/>
      <c r="E22" s="337"/>
      <c r="F22" s="441">
        <v>2000000</v>
      </c>
      <c r="G22" s="337"/>
    </row>
    <row r="23" spans="1:7" ht="18.75" x14ac:dyDescent="0.3">
      <c r="A23" s="1" t="s">
        <v>162</v>
      </c>
      <c r="B23" s="55" t="s">
        <v>476</v>
      </c>
      <c r="C23" s="337"/>
      <c r="D23" s="338"/>
      <c r="E23" s="337"/>
      <c r="F23" s="440">
        <v>390000</v>
      </c>
      <c r="G23" s="337"/>
    </row>
    <row r="24" spans="1:7" ht="18.75" x14ac:dyDescent="0.3">
      <c r="A24" s="1" t="s">
        <v>163</v>
      </c>
      <c r="B24" s="55" t="s">
        <v>57</v>
      </c>
      <c r="C24" s="337"/>
      <c r="D24" s="338"/>
      <c r="E24" s="338"/>
      <c r="F24" s="441">
        <v>785000</v>
      </c>
      <c r="G24" s="337"/>
    </row>
    <row r="25" spans="1:7" ht="18.75" x14ac:dyDescent="0.3">
      <c r="A25" s="137" t="s">
        <v>164</v>
      </c>
      <c r="B25" s="138" t="s">
        <v>165</v>
      </c>
      <c r="C25" s="345">
        <f>SUM(C21:C24)</f>
        <v>0</v>
      </c>
      <c r="D25" s="344">
        <f>SUM(D21:D24)</f>
        <v>0</v>
      </c>
      <c r="E25" s="345">
        <f>SUM(E21:E24)</f>
        <v>0</v>
      </c>
      <c r="F25" s="346">
        <f>SUM(F21:F24)</f>
        <v>21837000</v>
      </c>
      <c r="G25" s="347">
        <f>SUM(G21:G24)</f>
        <v>0</v>
      </c>
    </row>
    <row r="26" spans="1:7" ht="18.75" x14ac:dyDescent="0.3">
      <c r="A26" s="1" t="s">
        <v>168</v>
      </c>
      <c r="B26" s="55" t="s">
        <v>82</v>
      </c>
      <c r="C26" s="337"/>
      <c r="D26" s="338"/>
      <c r="E26" s="337"/>
      <c r="F26" s="339">
        <v>40000</v>
      </c>
      <c r="G26" s="337"/>
    </row>
    <row r="27" spans="1:7" ht="18.75" x14ac:dyDescent="0.3">
      <c r="A27" s="1" t="s">
        <v>169</v>
      </c>
      <c r="B27" s="48" t="s">
        <v>170</v>
      </c>
      <c r="C27" s="337"/>
      <c r="D27" s="338"/>
      <c r="E27" s="337"/>
      <c r="F27" s="339">
        <v>288000</v>
      </c>
      <c r="G27" s="337"/>
    </row>
    <row r="28" spans="1:7" ht="15.75" x14ac:dyDescent="0.25">
      <c r="A28" s="349" t="s">
        <v>171</v>
      </c>
      <c r="B28" s="350" t="s">
        <v>172</v>
      </c>
      <c r="C28" s="338">
        <f>SUM(C26:C27)</f>
        <v>0</v>
      </c>
      <c r="D28" s="337">
        <f>SUM(D26:D27)</f>
        <v>0</v>
      </c>
      <c r="E28" s="338">
        <f>SUM(E26:E27)</f>
        <v>0</v>
      </c>
      <c r="F28" s="342">
        <v>2200000</v>
      </c>
      <c r="G28" s="338">
        <f>SUM(G26:G27)</f>
        <v>0</v>
      </c>
    </row>
    <row r="29" spans="1:7" ht="18.75" x14ac:dyDescent="0.3">
      <c r="A29" s="1" t="s">
        <v>176</v>
      </c>
      <c r="B29" s="48" t="s">
        <v>54</v>
      </c>
      <c r="C29" s="337"/>
      <c r="D29" s="338"/>
      <c r="E29" s="337"/>
      <c r="F29" s="339">
        <v>14826000</v>
      </c>
      <c r="G29" s="337"/>
    </row>
    <row r="30" spans="1:7" ht="18.75" x14ac:dyDescent="0.3">
      <c r="A30" s="1" t="s">
        <v>177</v>
      </c>
      <c r="B30" s="48" t="s">
        <v>173</v>
      </c>
      <c r="C30" s="337"/>
      <c r="D30" s="338"/>
      <c r="E30" s="337"/>
      <c r="F30" s="339">
        <v>490000</v>
      </c>
      <c r="G30" s="337"/>
    </row>
    <row r="31" spans="1:7" ht="18.75" x14ac:dyDescent="0.3">
      <c r="A31" s="1" t="s">
        <v>178</v>
      </c>
      <c r="B31" s="48" t="s">
        <v>174</v>
      </c>
      <c r="C31" s="337"/>
      <c r="D31" s="338"/>
      <c r="E31" s="337"/>
      <c r="F31" s="339"/>
      <c r="G31" s="337"/>
    </row>
    <row r="32" spans="1:7" ht="18.75" x14ac:dyDescent="0.3">
      <c r="A32" s="1" t="s">
        <v>179</v>
      </c>
      <c r="B32" s="48" t="s">
        <v>55</v>
      </c>
      <c r="C32" s="337"/>
      <c r="D32" s="338"/>
      <c r="E32" s="337"/>
      <c r="F32" s="339"/>
      <c r="G32" s="337"/>
    </row>
    <row r="33" spans="1:7" ht="18.75" x14ac:dyDescent="0.3">
      <c r="A33" s="1" t="s">
        <v>180</v>
      </c>
      <c r="B33" s="55" t="s">
        <v>63</v>
      </c>
      <c r="C33" s="337"/>
      <c r="D33" s="338"/>
      <c r="E33" s="337"/>
      <c r="F33" s="339">
        <v>741000</v>
      </c>
      <c r="G33" s="337"/>
    </row>
    <row r="34" spans="1:7" ht="18.75" x14ac:dyDescent="0.3">
      <c r="A34" s="1" t="s">
        <v>181</v>
      </c>
      <c r="B34" s="48" t="s">
        <v>175</v>
      </c>
      <c r="C34" s="337"/>
      <c r="D34" s="338"/>
      <c r="E34" s="337"/>
      <c r="F34" s="339">
        <v>996000</v>
      </c>
      <c r="G34" s="337"/>
    </row>
    <row r="35" spans="1:7" ht="15.75" x14ac:dyDescent="0.25">
      <c r="A35" s="1" t="s">
        <v>182</v>
      </c>
      <c r="B35" s="54" t="s">
        <v>183</v>
      </c>
      <c r="C35" s="338">
        <f>SUM(C29:C34)</f>
        <v>0</v>
      </c>
      <c r="D35" s="337">
        <f>SUM(D29:D34)</f>
        <v>0</v>
      </c>
      <c r="E35" s="338">
        <f>SUM(E29:E34)</f>
        <v>0</v>
      </c>
      <c r="F35" s="342"/>
      <c r="G35" s="338">
        <f>SUM(G29:G34)</f>
        <v>0</v>
      </c>
    </row>
    <row r="36" spans="1:7" ht="18.75" x14ac:dyDescent="0.3">
      <c r="A36" s="109" t="s">
        <v>167</v>
      </c>
      <c r="B36" s="115" t="s">
        <v>186</v>
      </c>
      <c r="C36" s="348">
        <f>SUM(C35,C28)</f>
        <v>0</v>
      </c>
      <c r="D36" s="370">
        <f>SUM(D35,D28)</f>
        <v>0</v>
      </c>
      <c r="E36" s="348">
        <f>SUM(E35,E28)</f>
        <v>0</v>
      </c>
      <c r="F36" s="343">
        <f>SUM(F26:F35)</f>
        <v>19581000</v>
      </c>
      <c r="G36" s="342">
        <f>SUM(G35,G28)</f>
        <v>0</v>
      </c>
    </row>
    <row r="37" spans="1:7" ht="18.75" x14ac:dyDescent="0.3">
      <c r="A37" s="1" t="s">
        <v>187</v>
      </c>
      <c r="B37" s="48" t="s">
        <v>188</v>
      </c>
      <c r="C37" s="337"/>
      <c r="D37" s="338"/>
      <c r="E37" s="337"/>
      <c r="F37" s="351"/>
      <c r="G37" s="337"/>
    </row>
    <row r="38" spans="1:7" ht="18.75" x14ac:dyDescent="0.3">
      <c r="A38" s="1" t="s">
        <v>189</v>
      </c>
      <c r="B38" s="48" t="s">
        <v>436</v>
      </c>
      <c r="C38" s="337"/>
      <c r="D38" s="338"/>
      <c r="E38" s="337"/>
      <c r="F38" s="351">
        <v>386000</v>
      </c>
      <c r="G38" s="337"/>
    </row>
    <row r="39" spans="1:7" ht="18.75" x14ac:dyDescent="0.3">
      <c r="A39" s="109" t="s">
        <v>190</v>
      </c>
      <c r="B39" s="110" t="s">
        <v>191</v>
      </c>
      <c r="C39" s="342">
        <f>SUM(C37:C38)</f>
        <v>0</v>
      </c>
      <c r="D39" s="342">
        <f>SUM(D37:D38)</f>
        <v>0</v>
      </c>
      <c r="E39" s="342">
        <f>SUM(E37:E38)</f>
        <v>0</v>
      </c>
      <c r="F39" s="343">
        <f>SUM(F37:F38)</f>
        <v>386000</v>
      </c>
      <c r="G39" s="342">
        <f>SUM(G37:G38)</f>
        <v>0</v>
      </c>
    </row>
    <row r="40" spans="1:7" ht="18.75" x14ac:dyDescent="0.3">
      <c r="A40" s="1" t="s">
        <v>192</v>
      </c>
      <c r="B40" s="48" t="s">
        <v>437</v>
      </c>
      <c r="C40" s="337"/>
      <c r="D40" s="338"/>
      <c r="E40" s="337"/>
      <c r="F40" s="351">
        <v>5664000</v>
      </c>
      <c r="G40" s="337"/>
    </row>
    <row r="41" spans="1:7" ht="18.75" x14ac:dyDescent="0.3">
      <c r="A41" s="1" t="s">
        <v>203</v>
      </c>
      <c r="B41" s="48" t="s">
        <v>204</v>
      </c>
      <c r="C41" s="337"/>
      <c r="D41" s="338"/>
      <c r="E41" s="337"/>
      <c r="F41" s="351"/>
      <c r="G41" s="337"/>
    </row>
    <row r="42" spans="1:7" ht="18.75" x14ac:dyDescent="0.3">
      <c r="A42" s="1" t="s">
        <v>193</v>
      </c>
      <c r="B42" s="48" t="s">
        <v>194</v>
      </c>
      <c r="C42" s="337"/>
      <c r="D42" s="338"/>
      <c r="E42" s="337"/>
      <c r="F42" s="351">
        <v>0</v>
      </c>
      <c r="G42" s="337"/>
    </row>
    <row r="43" spans="1:7" ht="18.75" x14ac:dyDescent="0.3">
      <c r="A43" s="1" t="s">
        <v>195</v>
      </c>
      <c r="B43" s="48" t="s">
        <v>196</v>
      </c>
      <c r="C43" s="337"/>
      <c r="D43" s="338"/>
      <c r="E43" s="337"/>
      <c r="F43" s="351">
        <v>680000</v>
      </c>
      <c r="G43" s="337"/>
    </row>
    <row r="44" spans="1:7" ht="18.75" x14ac:dyDescent="0.3">
      <c r="A44" s="1" t="s">
        <v>197</v>
      </c>
      <c r="B44" s="48" t="s">
        <v>198</v>
      </c>
      <c r="C44" s="337"/>
      <c r="D44" s="338"/>
      <c r="E44" s="337"/>
      <c r="F44" s="351"/>
      <c r="G44" s="337"/>
    </row>
    <row r="45" spans="1:7" ht="18.75" x14ac:dyDescent="0.3">
      <c r="A45" s="1" t="s">
        <v>199</v>
      </c>
      <c r="B45" s="48" t="s">
        <v>466</v>
      </c>
      <c r="C45" s="337"/>
      <c r="D45" s="338"/>
      <c r="E45" s="337"/>
      <c r="F45" s="351"/>
      <c r="G45" s="337"/>
    </row>
    <row r="46" spans="1:7" ht="18.75" x14ac:dyDescent="0.3">
      <c r="A46" s="1" t="s">
        <v>200</v>
      </c>
      <c r="B46" s="48" t="s">
        <v>467</v>
      </c>
      <c r="C46" s="337"/>
      <c r="D46" s="338"/>
      <c r="E46" s="337"/>
      <c r="F46" s="351">
        <v>4112000</v>
      </c>
      <c r="G46" s="337"/>
    </row>
    <row r="47" spans="1:7" ht="18.75" x14ac:dyDescent="0.3">
      <c r="A47" s="109" t="s">
        <v>201</v>
      </c>
      <c r="B47" s="110" t="s">
        <v>202</v>
      </c>
      <c r="C47" s="341">
        <f>SUM(C40:C46)</f>
        <v>0</v>
      </c>
      <c r="D47" s="342">
        <f>SUM(D40:D46)</f>
        <v>0</v>
      </c>
      <c r="E47" s="341">
        <f>SUM(E40:E46)</f>
        <v>0</v>
      </c>
      <c r="F47" s="343">
        <f>SUM(F40:F46)</f>
        <v>10456000</v>
      </c>
      <c r="G47" s="342">
        <f>SUM(G40:G46)</f>
        <v>0</v>
      </c>
    </row>
    <row r="48" spans="1:7" ht="18.75" x14ac:dyDescent="0.3">
      <c r="A48" s="1" t="s">
        <v>205</v>
      </c>
      <c r="B48" s="48" t="s">
        <v>208</v>
      </c>
      <c r="C48" s="337"/>
      <c r="D48" s="338"/>
      <c r="E48" s="337"/>
      <c r="F48" s="351">
        <v>160000</v>
      </c>
      <c r="G48" s="337"/>
    </row>
    <row r="49" spans="1:7" ht="18.75" x14ac:dyDescent="0.3">
      <c r="A49" s="1" t="s">
        <v>206</v>
      </c>
      <c r="B49" s="48" t="s">
        <v>209</v>
      </c>
      <c r="C49" s="337"/>
      <c r="D49" s="338"/>
      <c r="E49" s="337"/>
      <c r="F49" s="351"/>
      <c r="G49" s="337"/>
    </row>
    <row r="50" spans="1:7" ht="18.75" x14ac:dyDescent="0.3">
      <c r="A50" s="1" t="s">
        <v>207</v>
      </c>
      <c r="B50" s="48" t="s">
        <v>56</v>
      </c>
      <c r="C50" s="337"/>
      <c r="D50" s="338"/>
      <c r="E50" s="337"/>
      <c r="F50" s="351"/>
      <c r="G50" s="337"/>
    </row>
    <row r="51" spans="1:7" ht="18.75" x14ac:dyDescent="0.3">
      <c r="A51" s="109" t="s">
        <v>210</v>
      </c>
      <c r="B51" s="110" t="s">
        <v>211</v>
      </c>
      <c r="C51" s="341">
        <f>SUM(C48:C50)</f>
        <v>0</v>
      </c>
      <c r="D51" s="342">
        <f>SUM(D48:D50)</f>
        <v>0</v>
      </c>
      <c r="E51" s="341">
        <f>SUM(E48:E50)</f>
        <v>0</v>
      </c>
      <c r="F51" s="343">
        <f>SUM(F48:F50)</f>
        <v>160000</v>
      </c>
      <c r="G51" s="342">
        <f>SUM(G48:G50)</f>
        <v>0</v>
      </c>
    </row>
    <row r="52" spans="1:7" ht="18.75" x14ac:dyDescent="0.3">
      <c r="A52" s="1" t="s">
        <v>212</v>
      </c>
      <c r="B52" s="48" t="s">
        <v>217</v>
      </c>
      <c r="C52" s="337"/>
      <c r="D52" s="338"/>
      <c r="E52" s="337"/>
      <c r="F52" s="351">
        <v>7902000</v>
      </c>
      <c r="G52" s="337"/>
    </row>
    <row r="53" spans="1:7" ht="18.75" x14ac:dyDescent="0.3">
      <c r="A53" s="1" t="s">
        <v>213</v>
      </c>
      <c r="B53" s="48" t="s">
        <v>218</v>
      </c>
      <c r="C53" s="337"/>
      <c r="D53" s="338"/>
      <c r="E53" s="337"/>
      <c r="F53" s="351">
        <v>0</v>
      </c>
      <c r="G53" s="337"/>
    </row>
    <row r="54" spans="1:7" ht="18.75" x14ac:dyDescent="0.3">
      <c r="A54" s="1" t="s">
        <v>214</v>
      </c>
      <c r="B54" s="48" t="s">
        <v>219</v>
      </c>
      <c r="C54" s="337"/>
      <c r="D54" s="338"/>
      <c r="E54" s="337"/>
      <c r="F54" s="351"/>
      <c r="G54" s="337"/>
    </row>
    <row r="55" spans="1:7" ht="18.75" x14ac:dyDescent="0.3">
      <c r="A55" s="1" t="s">
        <v>215</v>
      </c>
      <c r="B55" s="55" t="s">
        <v>220</v>
      </c>
      <c r="C55" s="337"/>
      <c r="D55" s="338"/>
      <c r="E55" s="337"/>
      <c r="F55" s="351"/>
      <c r="G55" s="337"/>
    </row>
    <row r="56" spans="1:7" ht="18.75" x14ac:dyDescent="0.3">
      <c r="A56" s="1" t="s">
        <v>216</v>
      </c>
      <c r="B56" s="48" t="s">
        <v>221</v>
      </c>
      <c r="C56" s="337"/>
      <c r="D56" s="338"/>
      <c r="E56" s="337"/>
      <c r="F56" s="535">
        <v>50000</v>
      </c>
      <c r="G56" s="337"/>
    </row>
    <row r="57" spans="1:7" ht="18.75" x14ac:dyDescent="0.3">
      <c r="A57" s="6" t="s">
        <v>222</v>
      </c>
      <c r="B57" s="106" t="s">
        <v>223</v>
      </c>
      <c r="C57" s="352">
        <f>SUM(C52:C56)</f>
        <v>0</v>
      </c>
      <c r="D57" s="353">
        <f>SUM(D52:D56)</f>
        <v>0</v>
      </c>
      <c r="E57" s="353">
        <f>SUM(E52:E56)</f>
        <v>0</v>
      </c>
      <c r="F57" s="354">
        <f>SUM(F52:F56)</f>
        <v>7952000</v>
      </c>
      <c r="G57" s="353">
        <f>SUM(G52:G56)</f>
        <v>0</v>
      </c>
    </row>
    <row r="58" spans="1:7" ht="18.75" x14ac:dyDescent="0.3">
      <c r="A58" s="140" t="s">
        <v>224</v>
      </c>
      <c r="B58" s="135" t="s">
        <v>225</v>
      </c>
      <c r="C58" s="344">
        <f>SUM(C36,C39,C47,C51,C57)</f>
        <v>0</v>
      </c>
      <c r="D58" s="345">
        <f>SUM(D36,D39,D47,D51,D57)</f>
        <v>0</v>
      </c>
      <c r="E58" s="344">
        <f>SUM(E36,E39,E47,E51,E57)</f>
        <v>0</v>
      </c>
      <c r="F58" s="346">
        <f>SUM(F36,F39,F47,F51,F57)</f>
        <v>38535000</v>
      </c>
      <c r="G58" s="346">
        <f>SUM(G36,G39,G47,G51,G57)</f>
        <v>0</v>
      </c>
    </row>
    <row r="59" spans="1:7" ht="18.75" x14ac:dyDescent="0.3">
      <c r="A59" s="142" t="s">
        <v>253</v>
      </c>
      <c r="B59" s="135" t="s">
        <v>292</v>
      </c>
      <c r="C59" s="344"/>
      <c r="D59" s="344"/>
      <c r="E59" s="344"/>
      <c r="F59" s="346"/>
      <c r="G59" s="347">
        <f>SUM([1]Szoc.jutt.!G35)</f>
        <v>0</v>
      </c>
    </row>
    <row r="60" spans="1:7" ht="18.75" x14ac:dyDescent="0.3">
      <c r="A60" s="133" t="s">
        <v>256</v>
      </c>
      <c r="B60" s="105" t="s">
        <v>289</v>
      </c>
      <c r="C60" s="355"/>
      <c r="D60" s="355"/>
      <c r="E60" s="355"/>
      <c r="F60" s="351"/>
      <c r="G60" s="337">
        <f>SUM([1]Pénze.átadás!G20)</f>
        <v>0</v>
      </c>
    </row>
    <row r="61" spans="1:7" ht="18.75" x14ac:dyDescent="0.3">
      <c r="A61" s="133" t="s">
        <v>258</v>
      </c>
      <c r="B61" s="105" t="s">
        <v>290</v>
      </c>
      <c r="C61" s="355"/>
      <c r="D61" s="355"/>
      <c r="E61" s="355"/>
      <c r="F61" s="351"/>
      <c r="G61" s="337">
        <f>SUM([1]Pénze.átadás!G23)</f>
        <v>0</v>
      </c>
    </row>
    <row r="62" spans="1:7" ht="18.75" x14ac:dyDescent="0.3">
      <c r="A62" s="133" t="s">
        <v>260</v>
      </c>
      <c r="B62" s="105" t="s">
        <v>291</v>
      </c>
      <c r="C62" s="355"/>
      <c r="D62" s="355"/>
      <c r="E62" s="355"/>
      <c r="F62" s="351"/>
      <c r="G62" s="337">
        <f>SUM([1]Pénze.átadás!G31)</f>
        <v>0</v>
      </c>
    </row>
    <row r="63" spans="1:7" ht="18.75" x14ac:dyDescent="0.3">
      <c r="A63" s="133" t="s">
        <v>262</v>
      </c>
      <c r="B63" s="105" t="s">
        <v>263</v>
      </c>
      <c r="C63" s="355"/>
      <c r="D63" s="355"/>
      <c r="E63" s="355"/>
      <c r="F63" s="351"/>
      <c r="G63" s="337">
        <f>SUM([1]Pénze.átadás!G35)</f>
        <v>0</v>
      </c>
    </row>
    <row r="64" spans="1:7" ht="18.75" x14ac:dyDescent="0.3">
      <c r="A64" s="140" t="s">
        <v>264</v>
      </c>
      <c r="B64" s="135" t="s">
        <v>265</v>
      </c>
      <c r="C64" s="344">
        <f>SUM(C60:C63)</f>
        <v>0</v>
      </c>
      <c r="D64" s="344">
        <f>SUM(D60:D63)</f>
        <v>0</v>
      </c>
      <c r="E64" s="344">
        <f>SUM(E60:E63)</f>
        <v>0</v>
      </c>
      <c r="F64" s="346">
        <f>SUM(F60:F63)</f>
        <v>0</v>
      </c>
      <c r="G64" s="347">
        <f>SUM(G60:G63)</f>
        <v>0</v>
      </c>
    </row>
    <row r="65" spans="1:7" ht="18.75" x14ac:dyDescent="0.3">
      <c r="A65" s="140" t="s">
        <v>238</v>
      </c>
      <c r="B65" s="135" t="s">
        <v>293</v>
      </c>
      <c r="C65" s="344"/>
      <c r="D65" s="344"/>
      <c r="E65" s="344"/>
      <c r="F65" s="346">
        <v>0</v>
      </c>
      <c r="G65" s="347">
        <f>SUM('[1]Ber.-felú.'!G31)</f>
        <v>0</v>
      </c>
    </row>
    <row r="66" spans="1:7" ht="18.75" x14ac:dyDescent="0.3">
      <c r="A66" s="140" t="s">
        <v>242</v>
      </c>
      <c r="B66" s="135" t="s">
        <v>294</v>
      </c>
      <c r="C66" s="344"/>
      <c r="D66" s="344"/>
      <c r="E66" s="344"/>
      <c r="F66" s="346"/>
      <c r="G66" s="347">
        <f>SUM('[1]Ber.-felú.'!G37)</f>
        <v>0</v>
      </c>
    </row>
    <row r="67" spans="1:7" ht="15" x14ac:dyDescent="0.25">
      <c r="A67" s="4" t="s">
        <v>244</v>
      </c>
      <c r="B67" s="105" t="s">
        <v>296</v>
      </c>
      <c r="C67" s="338"/>
      <c r="D67" s="338"/>
      <c r="E67" s="338"/>
      <c r="F67" s="356"/>
      <c r="G67" s="338" t="e">
        <f>SUM('[1]Ber.-felú.'!G38)</f>
        <v>#REF!</v>
      </c>
    </row>
    <row r="68" spans="1:7" ht="15" x14ac:dyDescent="0.25">
      <c r="A68" s="4" t="s">
        <v>245</v>
      </c>
      <c r="B68" s="105" t="s">
        <v>297</v>
      </c>
      <c r="C68" s="338"/>
      <c r="D68" s="338"/>
      <c r="E68" s="338"/>
      <c r="F68" s="356"/>
      <c r="G68" s="338" t="e">
        <f>SUM('[1]Ber.-felú.'!G39)</f>
        <v>#REF!</v>
      </c>
    </row>
    <row r="69" spans="1:7" ht="15" x14ac:dyDescent="0.25">
      <c r="A69" s="4" t="s">
        <v>246</v>
      </c>
      <c r="B69" s="105" t="s">
        <v>298</v>
      </c>
      <c r="C69" s="338"/>
      <c r="D69" s="338"/>
      <c r="E69" s="338"/>
      <c r="F69" s="356"/>
      <c r="G69" s="338">
        <f>SUM('[1]Ber.-felú.'!G43)</f>
        <v>0</v>
      </c>
    </row>
    <row r="70" spans="1:7" ht="18.75" x14ac:dyDescent="0.3">
      <c r="A70" s="140" t="s">
        <v>247</v>
      </c>
      <c r="B70" s="135" t="s">
        <v>295</v>
      </c>
      <c r="C70" s="344">
        <f>SUM(C67:C69)</f>
        <v>0</v>
      </c>
      <c r="D70" s="344">
        <f>SUM(D67:D69)</f>
        <v>0</v>
      </c>
      <c r="E70" s="344">
        <f>SUM(E67:E69)</f>
        <v>0</v>
      </c>
      <c r="F70" s="346">
        <f>SUM(F67:F69)</f>
        <v>0</v>
      </c>
      <c r="G70" s="347" t="e">
        <f>SUM(G67:G69)</f>
        <v>#REF!</v>
      </c>
    </row>
    <row r="71" spans="1:7" ht="18.75" x14ac:dyDescent="0.3">
      <c r="A71" s="146"/>
      <c r="B71" s="144" t="s">
        <v>299</v>
      </c>
      <c r="C71" s="357">
        <f>SUM(C20,C25,C58,C59,C64,C65,C66,C70)</f>
        <v>0</v>
      </c>
      <c r="D71" s="357">
        <f>SUM(D20,D25,D58,D59,D64,D65,D66,D70)</f>
        <v>0</v>
      </c>
      <c r="E71" s="357">
        <f>SUM(E20,E25,E58,E59,E64,E65,E66,E70)</f>
        <v>0</v>
      </c>
      <c r="F71" s="358">
        <f>SUM(F20+F25+F36+F39+F47+F51+F57)</f>
        <v>134362000</v>
      </c>
      <c r="G71" s="359" t="e">
        <f>SUM(G20,G25,G58,G59,G64,G65,G66,G70)</f>
        <v>#REF!</v>
      </c>
    </row>
    <row r="72" spans="1:7" ht="18.75" x14ac:dyDescent="0.3">
      <c r="A72" s="4" t="s">
        <v>300</v>
      </c>
      <c r="B72" s="147" t="s">
        <v>301</v>
      </c>
      <c r="C72" s="360"/>
      <c r="D72" s="361"/>
      <c r="E72" s="362"/>
      <c r="F72" s="354"/>
      <c r="G72" s="337"/>
    </row>
    <row r="73" spans="1:7" ht="18.75" x14ac:dyDescent="0.3">
      <c r="A73" s="4"/>
      <c r="B73" s="147"/>
      <c r="C73" s="360"/>
      <c r="D73" s="360"/>
      <c r="E73" s="360"/>
      <c r="F73" s="363"/>
      <c r="G73" s="360"/>
    </row>
    <row r="74" spans="1:7" ht="18.75" x14ac:dyDescent="0.3">
      <c r="A74" s="4" t="s">
        <v>302</v>
      </c>
      <c r="B74" s="147" t="s">
        <v>303</v>
      </c>
      <c r="C74" s="360"/>
      <c r="D74" s="361"/>
      <c r="E74" s="362"/>
      <c r="F74" s="354"/>
      <c r="G74" s="337"/>
    </row>
    <row r="75" spans="1:7" ht="18.75" x14ac:dyDescent="0.3">
      <c r="A75" s="167"/>
      <c r="B75" s="168" t="s">
        <v>365</v>
      </c>
      <c r="C75" s="364">
        <f>SUM(C71:C74)</f>
        <v>0</v>
      </c>
      <c r="D75" s="364">
        <f>SUM(D71:D74)</f>
        <v>0</v>
      </c>
      <c r="E75" s="364">
        <f>SUM(E71:E74)</f>
        <v>0</v>
      </c>
      <c r="F75" s="365">
        <f>SUM(F71:F74)</f>
        <v>134362000</v>
      </c>
      <c r="G75" s="366" t="e">
        <f>SUM(G71:G74)</f>
        <v>#REF!</v>
      </c>
    </row>
    <row r="76" spans="1:7" ht="18.75" hidden="1" x14ac:dyDescent="0.3">
      <c r="A76" s="169"/>
      <c r="B76" s="170"/>
      <c r="C76" s="367"/>
      <c r="D76" s="367"/>
      <c r="E76" s="367"/>
      <c r="F76" s="368"/>
      <c r="G76" s="369"/>
    </row>
    <row r="77" spans="1:7" ht="18.75" hidden="1" x14ac:dyDescent="0.3">
      <c r="A77" s="7" t="s">
        <v>381</v>
      </c>
      <c r="B77" s="2" t="s">
        <v>387</v>
      </c>
      <c r="C77" s="337"/>
      <c r="D77" s="338"/>
      <c r="E77" s="337"/>
      <c r="F77" s="351"/>
      <c r="G77" s="337"/>
    </row>
    <row r="78" spans="1:7" ht="18.75" hidden="1" x14ac:dyDescent="0.3">
      <c r="A78" s="7" t="s">
        <v>382</v>
      </c>
      <c r="B78" s="48" t="s">
        <v>388</v>
      </c>
      <c r="C78" s="337"/>
      <c r="D78" s="338"/>
      <c r="E78" s="337"/>
      <c r="F78" s="351"/>
      <c r="G78" s="337"/>
    </row>
    <row r="79" spans="1:7" ht="18.75" hidden="1" x14ac:dyDescent="0.3">
      <c r="A79" s="7" t="s">
        <v>383</v>
      </c>
      <c r="B79" s="48" t="s">
        <v>389</v>
      </c>
      <c r="C79" s="337"/>
      <c r="D79" s="338"/>
      <c r="E79" s="337"/>
      <c r="F79" s="351"/>
      <c r="G79" s="337"/>
    </row>
    <row r="80" spans="1:7" ht="18.75" hidden="1" x14ac:dyDescent="0.3">
      <c r="A80" s="7" t="s">
        <v>384</v>
      </c>
      <c r="B80" s="48" t="s">
        <v>390</v>
      </c>
      <c r="C80" s="337"/>
      <c r="D80" s="338"/>
      <c r="E80" s="337"/>
      <c r="F80" s="351"/>
      <c r="G80" s="337"/>
    </row>
    <row r="81" spans="1:7" ht="18.75" hidden="1" x14ac:dyDescent="0.3">
      <c r="A81" s="7" t="s">
        <v>385</v>
      </c>
      <c r="B81" s="48" t="s">
        <v>391</v>
      </c>
      <c r="C81" s="337"/>
      <c r="D81" s="338"/>
      <c r="E81" s="337"/>
      <c r="F81" s="351"/>
      <c r="G81" s="337"/>
    </row>
    <row r="82" spans="1:7" ht="18.75" hidden="1" x14ac:dyDescent="0.3">
      <c r="A82" s="7" t="s">
        <v>386</v>
      </c>
      <c r="B82" s="48" t="s">
        <v>392</v>
      </c>
      <c r="C82" s="337"/>
      <c r="D82" s="338"/>
      <c r="E82" s="337"/>
      <c r="F82" s="351"/>
      <c r="G82" s="337"/>
    </row>
    <row r="83" spans="1:7" ht="18.75" hidden="1" x14ac:dyDescent="0.3">
      <c r="A83" s="113" t="s">
        <v>310</v>
      </c>
      <c r="B83" s="115" t="s">
        <v>305</v>
      </c>
      <c r="C83" s="341">
        <f>SUM(C77:C82)</f>
        <v>0</v>
      </c>
      <c r="D83" s="342">
        <f>SUM(D77:D82)</f>
        <v>0</v>
      </c>
      <c r="E83" s="341">
        <f>SUM(E77:E82)</f>
        <v>0</v>
      </c>
      <c r="F83" s="343">
        <f>SUM(F77:F82)</f>
        <v>0</v>
      </c>
      <c r="G83" s="342">
        <f>SUM(G77:G82)</f>
        <v>0</v>
      </c>
    </row>
    <row r="84" spans="1:7" ht="15.75" hidden="1" x14ac:dyDescent="0.25">
      <c r="A84" s="1"/>
      <c r="B84" s="48" t="s">
        <v>440</v>
      </c>
      <c r="C84" s="337"/>
      <c r="D84" s="338"/>
      <c r="E84" s="337"/>
      <c r="F84" s="74"/>
      <c r="G84" s="337"/>
    </row>
    <row r="85" spans="1:7" ht="15.75" hidden="1" x14ac:dyDescent="0.25">
      <c r="A85" s="1"/>
      <c r="B85" s="48"/>
      <c r="C85" s="337"/>
      <c r="D85" s="337"/>
      <c r="E85" s="337"/>
      <c r="F85" s="74"/>
      <c r="G85" s="337"/>
    </row>
    <row r="86" spans="1:7" ht="15.75" hidden="1" x14ac:dyDescent="0.25">
      <c r="A86" s="113" t="s">
        <v>311</v>
      </c>
      <c r="B86" s="115" t="s">
        <v>306</v>
      </c>
      <c r="C86" s="370">
        <f>SUM(C84:C85)</f>
        <v>0</v>
      </c>
      <c r="D86" s="348">
        <f>SUM(D84:D85)</f>
        <v>0</v>
      </c>
      <c r="E86" s="370">
        <f>SUM(E84:E85)</f>
        <v>0</v>
      </c>
      <c r="F86" s="348">
        <f>SUM(F84:F85)</f>
        <v>0</v>
      </c>
      <c r="G86" s="348">
        <f>SUM(G84:G85)</f>
        <v>0</v>
      </c>
    </row>
    <row r="87" spans="1:7" ht="18.75" hidden="1" x14ac:dyDescent="0.3">
      <c r="A87" s="140" t="s">
        <v>304</v>
      </c>
      <c r="B87" s="135" t="s">
        <v>308</v>
      </c>
      <c r="C87" s="344">
        <f>SUM(C86,C83)</f>
        <v>0</v>
      </c>
      <c r="D87" s="344">
        <f>SUM(D86,D83)</f>
        <v>0</v>
      </c>
      <c r="E87" s="344">
        <f>SUM(E86,E83)</f>
        <v>0</v>
      </c>
      <c r="F87" s="346">
        <f>SUM(F83,F86)</f>
        <v>0</v>
      </c>
      <c r="G87" s="347">
        <f>SUM(G83,G86)</f>
        <v>0</v>
      </c>
    </row>
    <row r="88" spans="1:7" ht="15.75" hidden="1" x14ac:dyDescent="0.25">
      <c r="A88" s="113" t="s">
        <v>315</v>
      </c>
      <c r="B88" s="115" t="s">
        <v>309</v>
      </c>
      <c r="C88" s="348"/>
      <c r="D88" s="348"/>
      <c r="E88" s="348"/>
      <c r="F88" s="348"/>
      <c r="G88" s="342"/>
    </row>
    <row r="89" spans="1:7" ht="18.75" hidden="1" x14ac:dyDescent="0.3">
      <c r="A89" s="1"/>
      <c r="B89" s="48" t="s">
        <v>441</v>
      </c>
      <c r="C89" s="337"/>
      <c r="D89" s="338"/>
      <c r="E89" s="337"/>
      <c r="F89" s="351"/>
      <c r="G89" s="337"/>
    </row>
    <row r="90" spans="1:7" ht="15.75" hidden="1" x14ac:dyDescent="0.25">
      <c r="A90" s="1"/>
      <c r="B90" s="48"/>
      <c r="C90" s="337"/>
      <c r="D90" s="337"/>
      <c r="E90" s="337"/>
      <c r="F90" s="74"/>
      <c r="G90" s="337"/>
    </row>
    <row r="91" spans="1:7" ht="15.75" hidden="1" x14ac:dyDescent="0.25">
      <c r="A91" s="113" t="s">
        <v>313</v>
      </c>
      <c r="B91" s="115" t="s">
        <v>312</v>
      </c>
      <c r="C91" s="370">
        <f>SUM(C89:C90)</f>
        <v>0</v>
      </c>
      <c r="D91" s="348">
        <f>SUM(D89:D90)</f>
        <v>0</v>
      </c>
      <c r="E91" s="348">
        <f>SUM(E89:E90)</f>
        <v>0</v>
      </c>
      <c r="F91" s="348">
        <f>SUM(F89:F90)</f>
        <v>0</v>
      </c>
      <c r="G91" s="348">
        <f>SUM(G89:G90)</f>
        <v>0</v>
      </c>
    </row>
    <row r="92" spans="1:7" ht="18.75" hidden="1" x14ac:dyDescent="0.3">
      <c r="A92" s="140" t="s">
        <v>314</v>
      </c>
      <c r="B92" s="135" t="s">
        <v>316</v>
      </c>
      <c r="C92" s="344">
        <f>SUM(C88,C91)</f>
        <v>0</v>
      </c>
      <c r="D92" s="345">
        <f>SUM(D88,D91)</f>
        <v>0</v>
      </c>
      <c r="E92" s="344">
        <f>SUM(E88,E91)</f>
        <v>0</v>
      </c>
      <c r="F92" s="346">
        <f>SUM(F88,F91)</f>
        <v>0</v>
      </c>
      <c r="G92" s="344">
        <f>SUM(G88,G91)</f>
        <v>0</v>
      </c>
    </row>
    <row r="93" spans="1:7" ht="15.75" hidden="1" x14ac:dyDescent="0.25">
      <c r="A93" s="1" t="s">
        <v>317</v>
      </c>
      <c r="B93" s="56" t="s">
        <v>318</v>
      </c>
      <c r="C93" s="337"/>
      <c r="D93" s="337"/>
      <c r="E93" s="337"/>
      <c r="F93" s="74"/>
      <c r="G93" s="337"/>
    </row>
    <row r="94" spans="1:7" ht="18.75" hidden="1" x14ac:dyDescent="0.3">
      <c r="A94" s="1" t="s">
        <v>319</v>
      </c>
      <c r="B94" s="56" t="s">
        <v>320</v>
      </c>
      <c r="C94" s="337"/>
      <c r="D94" s="338"/>
      <c r="E94" s="337"/>
      <c r="F94" s="351"/>
      <c r="G94" s="337"/>
    </row>
    <row r="95" spans="1:7" ht="18.75" hidden="1" x14ac:dyDescent="0.3">
      <c r="A95" s="1" t="s">
        <v>321</v>
      </c>
      <c r="B95" s="48" t="s">
        <v>322</v>
      </c>
      <c r="C95" s="337"/>
      <c r="D95" s="338"/>
      <c r="E95" s="337"/>
      <c r="F95" s="351"/>
      <c r="G95" s="337"/>
    </row>
    <row r="96" spans="1:7" ht="18.75" hidden="1" x14ac:dyDescent="0.3">
      <c r="A96" s="1" t="s">
        <v>323</v>
      </c>
      <c r="B96" s="54" t="s">
        <v>325</v>
      </c>
      <c r="C96" s="337"/>
      <c r="D96" s="338"/>
      <c r="E96" s="337"/>
      <c r="F96" s="351"/>
      <c r="G96" s="337"/>
    </row>
    <row r="97" spans="1:7" ht="18.75" hidden="1" x14ac:dyDescent="0.3">
      <c r="A97" s="1" t="s">
        <v>324</v>
      </c>
      <c r="B97" s="48" t="s">
        <v>326</v>
      </c>
      <c r="C97" s="337"/>
      <c r="D97" s="338"/>
      <c r="E97" s="337"/>
      <c r="F97" s="351"/>
      <c r="G97" s="337"/>
    </row>
    <row r="98" spans="1:7" ht="18.75" hidden="1" x14ac:dyDescent="0.3">
      <c r="A98" s="1"/>
      <c r="B98" s="55" t="s">
        <v>327</v>
      </c>
      <c r="C98" s="337"/>
      <c r="D98" s="338"/>
      <c r="E98" s="337"/>
      <c r="F98" s="351"/>
      <c r="G98" s="337"/>
    </row>
    <row r="99" spans="1:7" ht="18.75" hidden="1" x14ac:dyDescent="0.3">
      <c r="A99" s="140" t="s">
        <v>328</v>
      </c>
      <c r="B99" s="135" t="s">
        <v>329</v>
      </c>
      <c r="C99" s="345">
        <f>SUM(C94:C98)</f>
        <v>0</v>
      </c>
      <c r="D99" s="344">
        <f>SUM(D94:D98)</f>
        <v>0</v>
      </c>
      <c r="E99" s="345">
        <f>SUM(E94:E98)</f>
        <v>0</v>
      </c>
      <c r="F99" s="346">
        <f>SUM(F94:F98)</f>
        <v>0</v>
      </c>
      <c r="G99" s="347">
        <f>SUM(G94:G98)</f>
        <v>0</v>
      </c>
    </row>
    <row r="100" spans="1:7" ht="18.75" x14ac:dyDescent="0.3">
      <c r="A100" s="1" t="s">
        <v>332</v>
      </c>
      <c r="B100" s="55" t="s">
        <v>468</v>
      </c>
      <c r="C100" s="337"/>
      <c r="D100" s="338"/>
      <c r="E100" s="337"/>
      <c r="F100" s="444">
        <f>Élelm.!K56</f>
        <v>6516000</v>
      </c>
      <c r="G100" s="337"/>
    </row>
    <row r="101" spans="1:7" ht="18.75" x14ac:dyDescent="0.3">
      <c r="A101" s="1" t="s">
        <v>333</v>
      </c>
      <c r="B101" s="55" t="s">
        <v>565</v>
      </c>
      <c r="C101" s="337"/>
      <c r="D101" s="338"/>
      <c r="E101" s="337"/>
      <c r="F101" s="444">
        <f>Élelm.!K54</f>
        <v>334405</v>
      </c>
      <c r="G101" s="337"/>
    </row>
    <row r="102" spans="1:7" ht="18.75" x14ac:dyDescent="0.3">
      <c r="A102" s="1" t="s">
        <v>334</v>
      </c>
      <c r="B102" s="55" t="s">
        <v>525</v>
      </c>
      <c r="C102" s="337"/>
      <c r="D102" s="338"/>
      <c r="E102" s="337"/>
      <c r="F102" s="444">
        <v>0</v>
      </c>
      <c r="G102" s="337"/>
    </row>
    <row r="103" spans="1:7" ht="18.75" x14ac:dyDescent="0.3">
      <c r="A103" s="1"/>
      <c r="B103" s="55" t="s">
        <v>469</v>
      </c>
      <c r="C103" s="337"/>
      <c r="D103" s="338"/>
      <c r="E103" s="337"/>
      <c r="F103" s="444">
        <f>Élelm.!K49</f>
        <v>2596475</v>
      </c>
      <c r="G103" s="337"/>
    </row>
    <row r="104" spans="1:7" ht="18.75" x14ac:dyDescent="0.3">
      <c r="A104" s="1" t="s">
        <v>336</v>
      </c>
      <c r="B104" s="55" t="s">
        <v>470</v>
      </c>
      <c r="C104" s="337"/>
      <c r="D104" s="338"/>
      <c r="E104" s="337"/>
      <c r="F104" s="444">
        <f>Élelm.!K33</f>
        <v>4130720</v>
      </c>
      <c r="G104" s="337"/>
    </row>
    <row r="105" spans="1:7" ht="18.75" x14ac:dyDescent="0.3">
      <c r="A105" s="1" t="s">
        <v>336</v>
      </c>
      <c r="B105" s="55" t="s">
        <v>471</v>
      </c>
      <c r="C105" s="337"/>
      <c r="D105" s="338"/>
      <c r="E105" s="337"/>
      <c r="F105" s="444">
        <v>0</v>
      </c>
      <c r="G105" s="337"/>
    </row>
    <row r="106" spans="1:7" ht="18.75" x14ac:dyDescent="0.3">
      <c r="A106" s="1" t="s">
        <v>337</v>
      </c>
      <c r="B106" s="55" t="s">
        <v>393</v>
      </c>
      <c r="C106" s="337"/>
      <c r="D106" s="338"/>
      <c r="E106" s="337"/>
      <c r="F106" s="444">
        <f>Élelm.!L33+Élelm.!L49+Élelm.!L54+Élelm.!L56</f>
        <v>3665952</v>
      </c>
      <c r="G106" s="337"/>
    </row>
    <row r="107" spans="1:7" ht="18.75" x14ac:dyDescent="0.3">
      <c r="A107" s="1" t="s">
        <v>341</v>
      </c>
      <c r="B107" s="55" t="s">
        <v>342</v>
      </c>
      <c r="C107" s="337"/>
      <c r="D107" s="338"/>
      <c r="E107" s="337"/>
      <c r="F107" s="444">
        <v>0</v>
      </c>
      <c r="G107" s="337"/>
    </row>
    <row r="108" spans="1:7" ht="18.75" x14ac:dyDescent="0.3">
      <c r="A108" s="1" t="s">
        <v>343</v>
      </c>
      <c r="B108" s="55" t="s">
        <v>344</v>
      </c>
      <c r="C108" s="337"/>
      <c r="D108" s="338"/>
      <c r="E108" s="337"/>
      <c r="F108" s="444"/>
      <c r="G108" s="337"/>
    </row>
    <row r="109" spans="1:7" ht="18.75" x14ac:dyDescent="0.3">
      <c r="A109" s="140" t="s">
        <v>330</v>
      </c>
      <c r="B109" s="135" t="s">
        <v>331</v>
      </c>
      <c r="C109" s="345">
        <f>SUM(C100:C108)</f>
        <v>0</v>
      </c>
      <c r="D109" s="344">
        <f>SUM(D100:D108)</f>
        <v>0</v>
      </c>
      <c r="E109" s="345">
        <f>SUM(E100:E108)</f>
        <v>0</v>
      </c>
      <c r="F109" s="346">
        <f>SUM(F100:F108)</f>
        <v>17243552</v>
      </c>
      <c r="G109" s="347">
        <f>SUM(G100:G108)</f>
        <v>0</v>
      </c>
    </row>
    <row r="110" spans="1:7" ht="15.75" hidden="1" x14ac:dyDescent="0.25">
      <c r="A110" s="1" t="s">
        <v>347</v>
      </c>
      <c r="B110" s="48" t="s">
        <v>349</v>
      </c>
      <c r="C110" s="338"/>
      <c r="D110" s="338"/>
      <c r="E110" s="337"/>
      <c r="F110" s="74"/>
      <c r="G110" s="337"/>
    </row>
    <row r="111" spans="1:7" ht="15.75" hidden="1" x14ac:dyDescent="0.25">
      <c r="A111" s="1" t="s">
        <v>348</v>
      </c>
      <c r="B111" s="48" t="s">
        <v>350</v>
      </c>
      <c r="C111" s="338"/>
      <c r="D111" s="338"/>
      <c r="E111" s="337"/>
      <c r="F111" s="74"/>
      <c r="G111" s="337"/>
    </row>
    <row r="112" spans="1:7" ht="18.75" hidden="1" x14ac:dyDescent="0.3">
      <c r="A112" s="140" t="s">
        <v>351</v>
      </c>
      <c r="B112" s="135" t="s">
        <v>352</v>
      </c>
      <c r="C112" s="345">
        <f>SUM(C110:C111)</f>
        <v>0</v>
      </c>
      <c r="D112" s="344">
        <f>SUM(D110:D111)</f>
        <v>0</v>
      </c>
      <c r="E112" s="345">
        <f>SUM(E110:E111)</f>
        <v>0</v>
      </c>
      <c r="F112" s="346">
        <f>SUM(F110:F111)</f>
        <v>0</v>
      </c>
      <c r="G112" s="347">
        <f>SUM(G110:G111)</f>
        <v>0</v>
      </c>
    </row>
    <row r="113" spans="1:7" ht="18.75" hidden="1" x14ac:dyDescent="0.3">
      <c r="A113" s="1" t="s">
        <v>353</v>
      </c>
      <c r="B113" s="48" t="s">
        <v>354</v>
      </c>
      <c r="C113" s="337"/>
      <c r="D113" s="338"/>
      <c r="E113" s="337"/>
      <c r="F113" s="351"/>
      <c r="G113" s="337"/>
    </row>
    <row r="114" spans="1:7" ht="15.75" hidden="1" x14ac:dyDescent="0.25">
      <c r="A114" s="1" t="s">
        <v>355</v>
      </c>
      <c r="B114" s="48" t="s">
        <v>356</v>
      </c>
      <c r="C114" s="337"/>
      <c r="D114" s="338"/>
      <c r="E114" s="337"/>
      <c r="F114" s="74"/>
      <c r="G114" s="337"/>
    </row>
    <row r="115" spans="1:7" ht="18.75" hidden="1" x14ac:dyDescent="0.3">
      <c r="A115" s="140" t="s">
        <v>357</v>
      </c>
      <c r="B115" s="135" t="s">
        <v>360</v>
      </c>
      <c r="C115" s="345">
        <f>SUM(C113:C114)</f>
        <v>0</v>
      </c>
      <c r="D115" s="344">
        <f>SUM(D113:D114)</f>
        <v>0</v>
      </c>
      <c r="E115" s="345">
        <f>SUM(E113:E114)</f>
        <v>0</v>
      </c>
      <c r="F115" s="346">
        <f>SUM(F113:F114)</f>
        <v>0</v>
      </c>
      <c r="G115" s="347">
        <f>SUM(G113:G114)</f>
        <v>0</v>
      </c>
    </row>
    <row r="116" spans="1:7" ht="15.75" hidden="1" x14ac:dyDescent="0.25">
      <c r="A116" s="1" t="s">
        <v>361</v>
      </c>
      <c r="B116" s="48" t="s">
        <v>362</v>
      </c>
      <c r="C116" s="337"/>
      <c r="D116" s="338"/>
      <c r="E116" s="337"/>
      <c r="F116" s="74"/>
      <c r="G116" s="337"/>
    </row>
    <row r="117" spans="1:7" ht="15.75" hidden="1" x14ac:dyDescent="0.25">
      <c r="A117" s="1" t="s">
        <v>363</v>
      </c>
      <c r="B117" s="48" t="s">
        <v>364</v>
      </c>
      <c r="C117" s="337"/>
      <c r="D117" s="338"/>
      <c r="E117" s="337"/>
      <c r="F117" s="74"/>
      <c r="G117" s="337"/>
    </row>
    <row r="118" spans="1:7" ht="18.75" hidden="1" x14ac:dyDescent="0.3">
      <c r="A118" s="140" t="s">
        <v>358</v>
      </c>
      <c r="B118" s="135" t="s">
        <v>359</v>
      </c>
      <c r="C118" s="345">
        <f>SUM(C116:C117)</f>
        <v>0</v>
      </c>
      <c r="D118" s="344">
        <f>SUM(D116:D117)</f>
        <v>0</v>
      </c>
      <c r="E118" s="345">
        <f>SUM(E116:E117)</f>
        <v>0</v>
      </c>
      <c r="F118" s="346">
        <f>SUM(F116:F117)</f>
        <v>0</v>
      </c>
      <c r="G118" s="347">
        <f>SUM(G116:G117)</f>
        <v>0</v>
      </c>
    </row>
    <row r="119" spans="1:7" ht="18.75" x14ac:dyDescent="0.3">
      <c r="A119" s="148"/>
      <c r="B119" s="144" t="s">
        <v>65</v>
      </c>
      <c r="C119" s="357">
        <f>SUM(C87,C92,C99,C109,C112,C115,C118)</f>
        <v>0</v>
      </c>
      <c r="D119" s="371">
        <f>SUM(D87,D92,D99,D109,D112,D115,D118)</f>
        <v>0</v>
      </c>
      <c r="E119" s="357">
        <f>SUM(E87,E92,E99,E109,E112,E115,E118)</f>
        <v>0</v>
      </c>
      <c r="F119" s="358">
        <f>SUM(F87,F92,F99,F109,F112,F115,F118)</f>
        <v>17243552</v>
      </c>
      <c r="G119" s="357">
        <f>SUM(G87,G92,G99,G109,G112,G115,G118)</f>
        <v>0</v>
      </c>
    </row>
    <row r="120" spans="1:7" ht="18.75" x14ac:dyDescent="0.3">
      <c r="A120" s="4" t="s">
        <v>368</v>
      </c>
      <c r="B120" s="57" t="s">
        <v>367</v>
      </c>
      <c r="C120" s="360"/>
      <c r="D120" s="361"/>
      <c r="E120" s="362"/>
      <c r="F120" s="354"/>
      <c r="G120" s="337"/>
    </row>
    <row r="121" spans="1:7" ht="18.75" x14ac:dyDescent="0.3">
      <c r="A121" s="4" t="s">
        <v>369</v>
      </c>
      <c r="B121" s="57" t="s">
        <v>370</v>
      </c>
      <c r="C121" s="372"/>
      <c r="D121" s="373"/>
      <c r="E121" s="374"/>
      <c r="F121" s="354"/>
      <c r="G121" s="337"/>
    </row>
    <row r="122" spans="1:7" ht="18.75" x14ac:dyDescent="0.3">
      <c r="A122" s="4" t="s">
        <v>371</v>
      </c>
      <c r="B122" s="57" t="s">
        <v>64</v>
      </c>
      <c r="C122" s="372"/>
      <c r="D122" s="373"/>
      <c r="E122" s="374"/>
      <c r="F122" s="354">
        <v>117118448</v>
      </c>
      <c r="G122" s="337"/>
    </row>
    <row r="123" spans="1:7" ht="18.75" x14ac:dyDescent="0.3">
      <c r="A123" s="4" t="s">
        <v>372</v>
      </c>
      <c r="B123" s="57" t="s">
        <v>373</v>
      </c>
      <c r="C123" s="360"/>
      <c r="D123" s="361"/>
      <c r="E123" s="362"/>
      <c r="F123" s="354"/>
      <c r="G123" s="337"/>
    </row>
    <row r="124" spans="1:7" ht="18.75" x14ac:dyDescent="0.3">
      <c r="A124" s="149"/>
      <c r="B124" s="144" t="s">
        <v>366</v>
      </c>
      <c r="C124" s="357">
        <f>SUM(C119:C123)</f>
        <v>0</v>
      </c>
      <c r="D124" s="357">
        <f>SUM(D119:D123)</f>
        <v>0</v>
      </c>
      <c r="E124" s="357">
        <f>SUM(E119:E123)</f>
        <v>0</v>
      </c>
      <c r="F124" s="358">
        <f>SUM(F119:F123)</f>
        <v>134362000</v>
      </c>
      <c r="G124" s="359">
        <f>SUM(G119:G123)</f>
        <v>0</v>
      </c>
    </row>
    <row r="125" spans="1:7" ht="15" x14ac:dyDescent="0.2">
      <c r="C125" s="150"/>
      <c r="D125" s="150"/>
      <c r="E125" s="150"/>
      <c r="G125" s="286"/>
    </row>
    <row r="126" spans="1:7" ht="18.75" x14ac:dyDescent="0.3">
      <c r="A126" s="287"/>
      <c r="B126" s="288" t="s">
        <v>123</v>
      </c>
      <c r="C126" s="436"/>
      <c r="D126" s="439"/>
      <c r="E126" s="436"/>
      <c r="F126" s="435">
        <v>28</v>
      </c>
      <c r="G126" s="375"/>
    </row>
  </sheetData>
  <mergeCells count="4">
    <mergeCell ref="E3:E4"/>
    <mergeCell ref="A1:A4"/>
    <mergeCell ref="C1:E2"/>
    <mergeCell ref="C3:D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>
    <oddHeader>&amp;L&amp;"Times,Félkövér"&amp;14Hegyeshalom Nagyközségi Önkormányzat&amp;C&amp;"Times,Félkövér"&amp;14Óvoda 2015. év&amp;R&amp;"Times,Normál"&amp;12 10. mellékletAdatok: Ft-ban</oddHeader>
  </headerFooter>
  <rowBreaks count="1" manualBreakCount="1">
    <brk id="75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rgb="FFFF0000"/>
    <pageSetUpPr fitToPage="1"/>
  </sheetPr>
  <dimension ref="A1:F37"/>
  <sheetViews>
    <sheetView view="pageLayout" workbookViewId="0">
      <selection activeCell="B3" sqref="B3"/>
    </sheetView>
  </sheetViews>
  <sheetFormatPr defaultRowHeight="12.75" x14ac:dyDescent="0.2"/>
  <cols>
    <col min="1" max="1" width="44.85546875" customWidth="1"/>
    <col min="2" max="2" width="15.28515625" customWidth="1"/>
    <col min="3" max="3" width="12.85546875" customWidth="1"/>
    <col min="4" max="4" width="12" customWidth="1"/>
    <col min="5" max="5" width="11.140625" customWidth="1"/>
    <col min="6" max="6" width="12.42578125" customWidth="1"/>
  </cols>
  <sheetData>
    <row r="1" spans="1:6" ht="20.100000000000001" customHeight="1" x14ac:dyDescent="0.2">
      <c r="A1" s="68" t="s">
        <v>79</v>
      </c>
      <c r="B1" s="850" t="s">
        <v>252</v>
      </c>
      <c r="C1" s="851"/>
      <c r="D1" s="852"/>
      <c r="E1" s="852"/>
      <c r="F1" s="853"/>
    </row>
    <row r="2" spans="1:6" ht="20.100000000000001" customHeight="1" x14ac:dyDescent="0.2">
      <c r="A2" s="69"/>
      <c r="B2" s="70" t="s">
        <v>4</v>
      </c>
      <c r="C2" s="71" t="s">
        <v>50</v>
      </c>
      <c r="D2" s="73" t="s">
        <v>84</v>
      </c>
      <c r="E2" s="72" t="s">
        <v>434</v>
      </c>
      <c r="F2" s="72" t="s">
        <v>435</v>
      </c>
    </row>
    <row r="3" spans="1:6" ht="20.100000000000001" customHeight="1" x14ac:dyDescent="0.25">
      <c r="A3" s="2"/>
      <c r="B3" s="74"/>
      <c r="C3" s="75"/>
      <c r="D3" s="77"/>
      <c r="E3" s="76"/>
      <c r="F3" s="76"/>
    </row>
    <row r="4" spans="1:6" ht="20.100000000000001" customHeight="1" x14ac:dyDescent="0.25">
      <c r="A4" s="49"/>
      <c r="B4" s="74"/>
      <c r="C4" s="75"/>
      <c r="D4" s="77"/>
      <c r="E4" s="76"/>
      <c r="F4" s="76"/>
    </row>
    <row r="5" spans="1:6" ht="20.100000000000001" customHeight="1" x14ac:dyDescent="0.25">
      <c r="A5" s="46"/>
      <c r="B5" s="74"/>
      <c r="C5" s="75"/>
      <c r="D5" s="78"/>
      <c r="E5" s="76"/>
      <c r="F5" s="76"/>
    </row>
    <row r="6" spans="1:6" ht="20.100000000000001" customHeight="1" x14ac:dyDescent="0.25">
      <c r="A6" s="79"/>
      <c r="B6" s="74"/>
      <c r="C6" s="75"/>
      <c r="D6" s="77"/>
      <c r="E6" s="76"/>
      <c r="F6" s="76"/>
    </row>
    <row r="7" spans="1:6" ht="20.100000000000001" customHeight="1" x14ac:dyDescent="0.25">
      <c r="A7" s="79"/>
      <c r="B7" s="74"/>
      <c r="C7" s="75"/>
      <c r="D7" s="80"/>
      <c r="E7" s="76"/>
      <c r="F7" s="76"/>
    </row>
    <row r="8" spans="1:6" ht="20.100000000000001" customHeight="1" x14ac:dyDescent="0.25">
      <c r="A8" s="79"/>
      <c r="B8" s="74"/>
      <c r="C8" s="75"/>
      <c r="D8" s="80"/>
      <c r="E8" s="76"/>
      <c r="F8" s="76"/>
    </row>
    <row r="9" spans="1:6" ht="20.100000000000001" customHeight="1" x14ac:dyDescent="0.25">
      <c r="A9" s="79"/>
      <c r="B9" s="74"/>
      <c r="C9" s="75"/>
      <c r="D9" s="77"/>
      <c r="E9" s="76"/>
      <c r="F9" s="76"/>
    </row>
    <row r="10" spans="1:6" ht="20.100000000000001" customHeight="1" x14ac:dyDescent="0.25">
      <c r="A10" s="79"/>
      <c r="B10" s="74"/>
      <c r="C10" s="75"/>
      <c r="D10" s="77"/>
      <c r="E10" s="76"/>
      <c r="F10" s="76"/>
    </row>
    <row r="11" spans="1:6" ht="20.100000000000001" customHeight="1" x14ac:dyDescent="0.25">
      <c r="A11" s="81"/>
      <c r="B11" s="74"/>
      <c r="C11" s="75"/>
      <c r="D11" s="77"/>
      <c r="E11" s="76"/>
      <c r="F11" s="76"/>
    </row>
    <row r="12" spans="1:6" ht="20.100000000000001" customHeight="1" x14ac:dyDescent="0.25">
      <c r="A12" s="2"/>
      <c r="B12" s="74"/>
      <c r="C12" s="75"/>
      <c r="D12" s="77"/>
      <c r="E12" s="76"/>
      <c r="F12" s="76"/>
    </row>
    <row r="13" spans="1:6" ht="20.100000000000001" customHeight="1" x14ac:dyDescent="0.25">
      <c r="A13" s="2"/>
      <c r="B13" s="74"/>
      <c r="C13" s="75"/>
      <c r="D13" s="77"/>
      <c r="E13" s="76"/>
      <c r="F13" s="76"/>
    </row>
    <row r="14" spans="1:6" ht="20.100000000000001" customHeight="1" x14ac:dyDescent="0.25">
      <c r="A14" s="47"/>
      <c r="B14" s="74"/>
      <c r="C14" s="75"/>
      <c r="D14" s="77"/>
      <c r="E14" s="76"/>
      <c r="F14" s="76"/>
    </row>
    <row r="15" spans="1:6" ht="20.100000000000001" customHeight="1" x14ac:dyDescent="0.25">
      <c r="A15" s="2"/>
      <c r="B15" s="74"/>
      <c r="C15" s="75"/>
      <c r="D15" s="77"/>
      <c r="E15" s="76"/>
      <c r="F15" s="76"/>
    </row>
    <row r="16" spans="1:6" ht="20.100000000000001" customHeight="1" x14ac:dyDescent="0.25">
      <c r="A16" s="26"/>
      <c r="B16" s="74"/>
      <c r="C16" s="75"/>
      <c r="D16" s="77"/>
      <c r="E16" s="76"/>
      <c r="F16" s="76"/>
    </row>
    <row r="17" spans="1:6" ht="20.100000000000001" customHeight="1" x14ac:dyDescent="0.25">
      <c r="A17" s="47"/>
      <c r="B17" s="74"/>
      <c r="C17" s="75"/>
      <c r="D17" s="77"/>
      <c r="E17" s="76"/>
      <c r="F17" s="76"/>
    </row>
    <row r="18" spans="1:6" ht="20.100000000000001" customHeight="1" x14ac:dyDescent="0.25">
      <c r="A18" s="2"/>
      <c r="B18" s="74"/>
      <c r="C18" s="75"/>
      <c r="D18" s="77"/>
      <c r="E18" s="76"/>
      <c r="F18" s="76"/>
    </row>
    <row r="19" spans="1:6" ht="20.100000000000001" customHeight="1" x14ac:dyDescent="0.25">
      <c r="A19" s="47"/>
      <c r="B19" s="74"/>
      <c r="C19" s="75"/>
      <c r="D19" s="77"/>
      <c r="E19" s="76"/>
      <c r="F19" s="76"/>
    </row>
    <row r="20" spans="1:6" ht="20.100000000000001" customHeight="1" x14ac:dyDescent="0.25">
      <c r="A20" s="2"/>
      <c r="B20" s="74"/>
      <c r="C20" s="75"/>
      <c r="D20" s="77"/>
      <c r="E20" s="76"/>
      <c r="F20" s="76"/>
    </row>
    <row r="21" spans="1:6" ht="20.100000000000001" customHeight="1" x14ac:dyDescent="0.25">
      <c r="A21" s="48"/>
      <c r="B21" s="74"/>
      <c r="C21" s="75"/>
      <c r="D21" s="77"/>
      <c r="E21" s="76"/>
      <c r="F21" s="76"/>
    </row>
    <row r="22" spans="1:6" ht="20.100000000000001" customHeight="1" x14ac:dyDescent="0.25">
      <c r="A22" s="2"/>
      <c r="B22" s="74"/>
      <c r="C22" s="75"/>
      <c r="D22" s="77"/>
      <c r="E22" s="76"/>
      <c r="F22" s="76"/>
    </row>
    <row r="23" spans="1:6" ht="20.100000000000001" customHeight="1" x14ac:dyDescent="0.25">
      <c r="A23" s="2"/>
      <c r="B23" s="74"/>
      <c r="C23" s="75"/>
      <c r="D23" s="77"/>
      <c r="E23" s="76"/>
      <c r="F23" s="76"/>
    </row>
    <row r="24" spans="1:6" ht="20.100000000000001" customHeight="1" x14ac:dyDescent="0.25">
      <c r="A24" s="2"/>
      <c r="B24" s="74"/>
      <c r="C24" s="75"/>
      <c r="D24" s="77"/>
      <c r="E24" s="76"/>
      <c r="F24" s="76"/>
    </row>
    <row r="25" spans="1:6" ht="20.100000000000001" customHeight="1" x14ac:dyDescent="0.25">
      <c r="A25" s="2"/>
      <c r="B25" s="74"/>
      <c r="C25" s="75"/>
      <c r="D25" s="77"/>
      <c r="E25" s="76"/>
      <c r="F25" s="76"/>
    </row>
    <row r="26" spans="1:6" ht="20.100000000000001" customHeight="1" x14ac:dyDescent="0.25">
      <c r="A26" s="2"/>
      <c r="B26" s="74"/>
      <c r="C26" s="75"/>
      <c r="D26" s="77"/>
      <c r="E26" s="76"/>
      <c r="F26" s="76"/>
    </row>
    <row r="27" spans="1:6" ht="20.100000000000001" customHeight="1" x14ac:dyDescent="0.25">
      <c r="A27" s="2"/>
      <c r="B27" s="74"/>
      <c r="C27" s="75"/>
      <c r="D27" s="77"/>
      <c r="E27" s="76"/>
      <c r="F27" s="76"/>
    </row>
    <row r="28" spans="1:6" ht="20.100000000000001" customHeight="1" x14ac:dyDescent="0.25">
      <c r="A28" s="47"/>
      <c r="B28" s="74"/>
      <c r="C28" s="75"/>
      <c r="D28" s="77"/>
      <c r="E28" s="76"/>
      <c r="F28" s="76"/>
    </row>
    <row r="29" spans="1:6" ht="20.100000000000001" customHeight="1" x14ac:dyDescent="0.25">
      <c r="A29" s="48"/>
      <c r="B29" s="74"/>
      <c r="C29" s="75"/>
      <c r="D29" s="77"/>
      <c r="E29" s="76"/>
      <c r="F29" s="76"/>
    </row>
    <row r="30" spans="1:6" ht="20.100000000000001" customHeight="1" x14ac:dyDescent="0.25">
      <c r="A30" s="2"/>
      <c r="B30" s="74"/>
      <c r="C30" s="75"/>
      <c r="D30" s="77"/>
      <c r="E30" s="76"/>
      <c r="F30" s="76"/>
    </row>
    <row r="31" spans="1:6" ht="20.100000000000001" customHeight="1" x14ac:dyDescent="0.25">
      <c r="A31" s="82" t="s">
        <v>85</v>
      </c>
      <c r="B31" s="74">
        <f>SUM(B3:B30)</f>
        <v>0</v>
      </c>
      <c r="C31" s="74">
        <f>SUM(C3:C30)</f>
        <v>0</v>
      </c>
      <c r="D31" s="74">
        <f>SUM(D3:D30)</f>
        <v>0</v>
      </c>
      <c r="E31" s="74">
        <f>SUM(E3:E30)</f>
        <v>0</v>
      </c>
      <c r="F31" s="74">
        <f>SUM(F3:F30)</f>
        <v>0</v>
      </c>
    </row>
    <row r="32" spans="1:6" ht="20.100000000000001" customHeight="1" x14ac:dyDescent="0.25">
      <c r="A32" s="2"/>
      <c r="B32" s="74"/>
      <c r="C32" s="83"/>
      <c r="D32" s="84"/>
      <c r="E32" s="76"/>
      <c r="F32" s="76"/>
    </row>
    <row r="33" spans="1:6" ht="20.100000000000001" customHeight="1" x14ac:dyDescent="0.25">
      <c r="A33" s="2"/>
      <c r="B33" s="74"/>
      <c r="C33" s="83"/>
      <c r="D33" s="84"/>
      <c r="E33" s="76"/>
      <c r="F33" s="76"/>
    </row>
    <row r="34" spans="1:6" ht="20.100000000000001" customHeight="1" x14ac:dyDescent="0.25">
      <c r="A34" s="2"/>
      <c r="B34" s="74"/>
      <c r="C34" s="83"/>
      <c r="D34" s="85"/>
      <c r="E34" s="76"/>
      <c r="F34" s="76"/>
    </row>
    <row r="35" spans="1:6" ht="20.100000000000001" customHeight="1" x14ac:dyDescent="0.25">
      <c r="A35" s="2"/>
      <c r="B35" s="74"/>
      <c r="C35" s="83"/>
      <c r="D35" s="84"/>
      <c r="E35" s="76"/>
      <c r="F35" s="76"/>
    </row>
    <row r="36" spans="1:6" ht="20.100000000000001" customHeight="1" x14ac:dyDescent="0.25">
      <c r="A36" s="2"/>
      <c r="B36" s="74"/>
      <c r="C36" s="83"/>
      <c r="D36" s="85"/>
      <c r="E36" s="76"/>
      <c r="F36" s="76"/>
    </row>
    <row r="37" spans="1:6" ht="20.100000000000001" customHeight="1" x14ac:dyDescent="0.2">
      <c r="A37" s="86" t="s">
        <v>86</v>
      </c>
      <c r="B37" s="87">
        <f>SUM(B31:B36)</f>
        <v>0</v>
      </c>
      <c r="C37" s="87">
        <f>SUM(C31:C36)</f>
        <v>0</v>
      </c>
      <c r="D37" s="87">
        <f>SUM(D31:D36)</f>
        <v>0</v>
      </c>
      <c r="E37" s="87">
        <f>SUM(E31:E36)</f>
        <v>0</v>
      </c>
      <c r="F37" s="87">
        <f>SUM(F31:F36)</f>
        <v>0</v>
      </c>
    </row>
  </sheetData>
  <mergeCells count="2">
    <mergeCell ref="B1:C1"/>
    <mergeCell ref="D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>
    <oddHeader>&amp;L&amp;"Times New Roman,Félkövér"&amp;14Hegyeshalom Nagyközségi Önkormányzat&amp;C&amp;"Times,Félkövér"&amp;14
Áthúzódó kötelezettség vállalások2014. terv&amp;R&amp;12 11. számú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tabColor rgb="FFFF0000"/>
    <pageSetUpPr fitToPage="1"/>
  </sheetPr>
  <dimension ref="A1:O28"/>
  <sheetViews>
    <sheetView view="pageLayout" topLeftCell="C1" zoomScaleNormal="100" workbookViewId="0">
      <selection activeCell="Q20" sqref="Q20"/>
    </sheetView>
  </sheetViews>
  <sheetFormatPr defaultRowHeight="12.75" x14ac:dyDescent="0.2"/>
  <cols>
    <col min="1" max="1" width="35.42578125" customWidth="1"/>
    <col min="2" max="2" width="15.5703125" customWidth="1"/>
    <col min="3" max="3" width="14.7109375" customWidth="1"/>
    <col min="4" max="4" width="16.42578125" customWidth="1"/>
    <col min="5" max="5" width="15" customWidth="1"/>
    <col min="6" max="6" width="14.5703125" customWidth="1"/>
    <col min="7" max="7" width="14.28515625" customWidth="1"/>
    <col min="8" max="8" width="15.140625" customWidth="1"/>
    <col min="9" max="9" width="14.28515625" customWidth="1"/>
    <col min="10" max="10" width="15.140625" customWidth="1"/>
    <col min="11" max="11" width="14.7109375" customWidth="1"/>
    <col min="12" max="12" width="15" customWidth="1"/>
    <col min="13" max="13" width="14.28515625" customWidth="1"/>
    <col min="14" max="14" width="17" customWidth="1"/>
    <col min="15" max="15" width="11.140625" bestFit="1" customWidth="1"/>
  </cols>
  <sheetData>
    <row r="1" spans="1:14" ht="28.5" customHeight="1" thickBot="1" x14ac:dyDescent="0.25">
      <c r="A1" s="581" t="s">
        <v>80</v>
      </c>
      <c r="B1" s="581" t="s">
        <v>88</v>
      </c>
      <c r="C1" s="581" t="s">
        <v>89</v>
      </c>
      <c r="D1" s="581" t="s">
        <v>90</v>
      </c>
      <c r="E1" s="581" t="s">
        <v>91</v>
      </c>
      <c r="F1" s="581" t="s">
        <v>92</v>
      </c>
      <c r="G1" s="581" t="s">
        <v>93</v>
      </c>
      <c r="H1" s="581" t="s">
        <v>94</v>
      </c>
      <c r="I1" s="581" t="s">
        <v>95</v>
      </c>
      <c r="J1" s="581" t="s">
        <v>96</v>
      </c>
      <c r="K1" s="581" t="s">
        <v>97</v>
      </c>
      <c r="L1" s="581" t="s">
        <v>98</v>
      </c>
      <c r="M1" s="581" t="s">
        <v>99</v>
      </c>
      <c r="N1" s="582" t="s">
        <v>87</v>
      </c>
    </row>
    <row r="2" spans="1:14" ht="28.5" customHeight="1" thickBot="1" x14ac:dyDescent="0.25">
      <c r="A2" s="854" t="s">
        <v>83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6"/>
    </row>
    <row r="3" spans="1:14" ht="28.5" customHeight="1" x14ac:dyDescent="0.2">
      <c r="A3" s="583" t="s">
        <v>100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5">
        <f t="shared" ref="N3:N20" si="0">SUM(B3:M3)</f>
        <v>0</v>
      </c>
    </row>
    <row r="4" spans="1:14" ht="28.5" customHeight="1" x14ac:dyDescent="0.2">
      <c r="A4" s="586" t="s">
        <v>101</v>
      </c>
      <c r="B4" s="587">
        <f>N4/12</f>
        <v>4900833.333333333</v>
      </c>
      <c r="C4" s="587">
        <f>N4/12</f>
        <v>4900833.333333333</v>
      </c>
      <c r="D4" s="587">
        <v>4900833</v>
      </c>
      <c r="E4" s="587">
        <v>4900833</v>
      </c>
      <c r="F4" s="587">
        <v>4900833</v>
      </c>
      <c r="G4" s="587">
        <v>4900833</v>
      </c>
      <c r="H4" s="587">
        <v>4900833</v>
      </c>
      <c r="I4" s="587">
        <v>4900833</v>
      </c>
      <c r="J4" s="587">
        <v>4900833</v>
      </c>
      <c r="K4" s="587">
        <v>4900833</v>
      </c>
      <c r="L4" s="587">
        <v>4900833</v>
      </c>
      <c r="M4" s="587">
        <v>4900837</v>
      </c>
      <c r="N4" s="588">
        <f>'Bevétel össz.'!F39</f>
        <v>58810000</v>
      </c>
    </row>
    <row r="5" spans="1:14" ht="28.5" customHeight="1" x14ac:dyDescent="0.2">
      <c r="A5" s="589" t="s">
        <v>583</v>
      </c>
      <c r="B5" s="590">
        <f>N5/12</f>
        <v>18016884.583333332</v>
      </c>
      <c r="C5" s="590">
        <v>18016885</v>
      </c>
      <c r="D5" s="590">
        <v>18016885</v>
      </c>
      <c r="E5" s="590">
        <v>18016885</v>
      </c>
      <c r="F5" s="590">
        <v>18016885</v>
      </c>
      <c r="G5" s="590">
        <v>18016885</v>
      </c>
      <c r="H5" s="590">
        <v>18016885</v>
      </c>
      <c r="I5" s="590">
        <v>18016885</v>
      </c>
      <c r="J5" s="590">
        <v>18016885</v>
      </c>
      <c r="K5" s="590">
        <v>18016885</v>
      </c>
      <c r="L5" s="590">
        <v>18016885</v>
      </c>
      <c r="M5" s="590">
        <v>18016880</v>
      </c>
      <c r="N5" s="591">
        <f>'Bevétel össz.'!F9</f>
        <v>216202615</v>
      </c>
    </row>
    <row r="6" spans="1:14" ht="28.5" customHeight="1" x14ac:dyDescent="0.2">
      <c r="A6" s="586" t="s">
        <v>102</v>
      </c>
      <c r="B6" s="587">
        <f>N6/12</f>
        <v>2000000</v>
      </c>
      <c r="C6" s="587">
        <v>2000000</v>
      </c>
      <c r="D6" s="587">
        <v>2000000</v>
      </c>
      <c r="E6" s="587">
        <v>2000000</v>
      </c>
      <c r="F6" s="587">
        <v>2000000</v>
      </c>
      <c r="G6" s="587">
        <v>2000000</v>
      </c>
      <c r="H6" s="587">
        <v>2000000</v>
      </c>
      <c r="I6" s="587">
        <v>2000000</v>
      </c>
      <c r="J6" s="587">
        <v>2000000</v>
      </c>
      <c r="K6" s="587">
        <v>2000000</v>
      </c>
      <c r="L6" s="587">
        <v>2000000</v>
      </c>
      <c r="M6" s="587">
        <v>2000000</v>
      </c>
      <c r="N6" s="588">
        <f>'Bevétel össz.'!F21</f>
        <v>24000000</v>
      </c>
    </row>
    <row r="7" spans="1:14" ht="28.5" customHeight="1" x14ac:dyDescent="0.2">
      <c r="A7" s="586" t="s">
        <v>119</v>
      </c>
      <c r="B7" s="587">
        <f>N7/12</f>
        <v>2365833.3333333335</v>
      </c>
      <c r="C7" s="587">
        <v>2365833</v>
      </c>
      <c r="D7" s="587">
        <v>2365833</v>
      </c>
      <c r="E7" s="587">
        <v>2365833</v>
      </c>
      <c r="F7" s="587">
        <v>2365833</v>
      </c>
      <c r="G7" s="587">
        <v>2365833</v>
      </c>
      <c r="H7" s="587">
        <v>2365833</v>
      </c>
      <c r="I7" s="587">
        <v>2365833</v>
      </c>
      <c r="J7" s="587">
        <v>2365833</v>
      </c>
      <c r="K7" s="587">
        <v>2365833</v>
      </c>
      <c r="L7" s="587">
        <v>2365833</v>
      </c>
      <c r="M7" s="587">
        <v>2365839</v>
      </c>
      <c r="N7" s="588">
        <f>'Bevétel össz.'!F14</f>
        <v>28390000</v>
      </c>
    </row>
    <row r="8" spans="1:14" ht="28.5" customHeight="1" x14ac:dyDescent="0.2">
      <c r="A8" s="586" t="s">
        <v>120</v>
      </c>
      <c r="B8" s="587">
        <f>N8/12</f>
        <v>2166666.6666666665</v>
      </c>
      <c r="C8" s="587">
        <v>2166667</v>
      </c>
      <c r="D8" s="587">
        <v>2166667</v>
      </c>
      <c r="E8" s="587">
        <v>2166667</v>
      </c>
      <c r="F8" s="587">
        <v>2166667</v>
      </c>
      <c r="G8" s="587">
        <v>2166667</v>
      </c>
      <c r="H8" s="587">
        <v>2166667</v>
      </c>
      <c r="I8" s="587">
        <v>2166667</v>
      </c>
      <c r="J8" s="587">
        <v>2166667</v>
      </c>
      <c r="K8" s="587">
        <v>2166667</v>
      </c>
      <c r="L8" s="587">
        <v>2166667</v>
      </c>
      <c r="M8" s="587">
        <v>2166663</v>
      </c>
      <c r="N8" s="588">
        <f>'Bevétel össz.'!F42+'Bevétel össz.'!F48</f>
        <v>26000000</v>
      </c>
    </row>
    <row r="9" spans="1:14" ht="28.5" customHeight="1" x14ac:dyDescent="0.2">
      <c r="A9" s="586" t="s">
        <v>75</v>
      </c>
      <c r="B9" s="587">
        <f>N9/12</f>
        <v>7500000</v>
      </c>
      <c r="C9" s="587">
        <v>7500000</v>
      </c>
      <c r="D9" s="587">
        <v>7500000</v>
      </c>
      <c r="E9" s="587">
        <v>7500000</v>
      </c>
      <c r="F9" s="587">
        <v>7500000</v>
      </c>
      <c r="G9" s="587">
        <v>7500000</v>
      </c>
      <c r="H9" s="587">
        <v>7500000</v>
      </c>
      <c r="I9" s="587">
        <v>7500000</v>
      </c>
      <c r="J9" s="587">
        <v>7500000</v>
      </c>
      <c r="K9" s="587">
        <v>7500000</v>
      </c>
      <c r="L9" s="587">
        <v>7500000</v>
      </c>
      <c r="M9" s="587">
        <v>7500000</v>
      </c>
      <c r="N9" s="588">
        <f>'Bevétel össz.'!G25</f>
        <v>90000000</v>
      </c>
    </row>
    <row r="10" spans="1:14" ht="28.5" customHeight="1" x14ac:dyDescent="0.2">
      <c r="A10" s="586" t="s">
        <v>76</v>
      </c>
      <c r="B10" s="587">
        <f>N10/12</f>
        <v>583333.33333333337</v>
      </c>
      <c r="C10" s="587">
        <v>583333</v>
      </c>
      <c r="D10" s="587">
        <v>583333</v>
      </c>
      <c r="E10" s="587">
        <v>583333</v>
      </c>
      <c r="F10" s="587">
        <v>583333</v>
      </c>
      <c r="G10" s="587">
        <v>583333</v>
      </c>
      <c r="H10" s="587">
        <v>583333</v>
      </c>
      <c r="I10" s="587">
        <v>583333</v>
      </c>
      <c r="J10" s="587">
        <v>583333</v>
      </c>
      <c r="K10" s="587">
        <v>583333</v>
      </c>
      <c r="L10" s="587">
        <v>583333</v>
      </c>
      <c r="M10" s="587">
        <v>583337</v>
      </c>
      <c r="N10" s="588">
        <f>'Bevétel össz.'!G26</f>
        <v>7000000</v>
      </c>
    </row>
    <row r="11" spans="1:14" ht="28.5" customHeight="1" x14ac:dyDescent="0.2">
      <c r="A11" s="586" t="s">
        <v>541</v>
      </c>
      <c r="B11" s="587">
        <f>N11/12</f>
        <v>1583333.3333333333</v>
      </c>
      <c r="C11" s="587">
        <v>1583333</v>
      </c>
      <c r="D11" s="587">
        <v>1583333</v>
      </c>
      <c r="E11" s="587">
        <v>1583333</v>
      </c>
      <c r="F11" s="587">
        <v>1583333</v>
      </c>
      <c r="G11" s="587">
        <v>1583333</v>
      </c>
      <c r="H11" s="587">
        <v>1583333</v>
      </c>
      <c r="I11" s="587">
        <v>1583333</v>
      </c>
      <c r="J11" s="587">
        <v>1583333</v>
      </c>
      <c r="K11" s="587">
        <v>1583333</v>
      </c>
      <c r="L11" s="587">
        <v>1583333</v>
      </c>
      <c r="M11" s="587">
        <v>1583337</v>
      </c>
      <c r="N11" s="588">
        <f>'Bevétel össz.'!G27</f>
        <v>19000000</v>
      </c>
    </row>
    <row r="12" spans="1:14" ht="28.5" customHeight="1" x14ac:dyDescent="0.2">
      <c r="A12" s="586" t="s">
        <v>78</v>
      </c>
      <c r="B12" s="584">
        <f>N12/12</f>
        <v>3475159.0833333335</v>
      </c>
      <c r="C12" s="584">
        <v>3475159</v>
      </c>
      <c r="D12" s="584">
        <v>3475159</v>
      </c>
      <c r="E12" s="584">
        <v>3475159</v>
      </c>
      <c r="F12" s="584">
        <v>3475159</v>
      </c>
      <c r="G12" s="584">
        <v>3475159</v>
      </c>
      <c r="H12" s="584">
        <v>3475159</v>
      </c>
      <c r="I12" s="584">
        <v>3475159</v>
      </c>
      <c r="J12" s="584">
        <v>3475159</v>
      </c>
      <c r="K12" s="584">
        <v>3475159</v>
      </c>
      <c r="L12" s="584">
        <v>3475159</v>
      </c>
      <c r="M12" s="584">
        <v>3475160</v>
      </c>
      <c r="N12" s="588">
        <f>'Bevétel össz.'!G51</f>
        <v>41701909</v>
      </c>
    </row>
    <row r="13" spans="1:14" ht="28.5" customHeight="1" thickBot="1" x14ac:dyDescent="0.25">
      <c r="A13" s="592" t="s">
        <v>540</v>
      </c>
      <c r="B13" s="593">
        <f>N13/12</f>
        <v>5333333.333333333</v>
      </c>
      <c r="C13" s="593">
        <v>5333333</v>
      </c>
      <c r="D13" s="593">
        <v>5333333</v>
      </c>
      <c r="E13" s="593">
        <v>5333333</v>
      </c>
      <c r="F13" s="593">
        <v>5333333</v>
      </c>
      <c r="G13" s="593">
        <v>5333333</v>
      </c>
      <c r="H13" s="593">
        <v>5333333</v>
      </c>
      <c r="I13" s="593">
        <v>5333333</v>
      </c>
      <c r="J13" s="593">
        <v>5333333</v>
      </c>
      <c r="K13" s="593">
        <v>5333333</v>
      </c>
      <c r="L13" s="593">
        <v>5333333</v>
      </c>
      <c r="M13" s="593">
        <v>5333334</v>
      </c>
      <c r="N13" s="594">
        <f>'Bevétel össz.'!G24</f>
        <v>64000000</v>
      </c>
    </row>
    <row r="14" spans="1:14" ht="28.5" customHeight="1" thickBot="1" x14ac:dyDescent="0.25">
      <c r="A14" s="595" t="s">
        <v>103</v>
      </c>
      <c r="B14" s="596">
        <f>SUM(B3:B13)</f>
        <v>47925377.000000007</v>
      </c>
      <c r="C14" s="596">
        <f t="shared" ref="C14:M14" si="1">SUM(C3:C13)</f>
        <v>47925376.333333328</v>
      </c>
      <c r="D14" s="596">
        <f t="shared" si="1"/>
        <v>47925376</v>
      </c>
      <c r="E14" s="596">
        <f t="shared" si="1"/>
        <v>47925376</v>
      </c>
      <c r="F14" s="596">
        <f t="shared" si="1"/>
        <v>47925376</v>
      </c>
      <c r="G14" s="596">
        <f t="shared" si="1"/>
        <v>47925376</v>
      </c>
      <c r="H14" s="596">
        <f t="shared" si="1"/>
        <v>47925376</v>
      </c>
      <c r="I14" s="596">
        <f t="shared" si="1"/>
        <v>47925376</v>
      </c>
      <c r="J14" s="596">
        <f t="shared" si="1"/>
        <v>47925376</v>
      </c>
      <c r="K14" s="596">
        <f t="shared" si="1"/>
        <v>47925376</v>
      </c>
      <c r="L14" s="596">
        <f t="shared" si="1"/>
        <v>47925376</v>
      </c>
      <c r="M14" s="596">
        <f t="shared" si="1"/>
        <v>47925387</v>
      </c>
      <c r="N14" s="597">
        <f>SUM(N4:N13)</f>
        <v>575104524</v>
      </c>
    </row>
    <row r="15" spans="1:14" ht="28.5" customHeight="1" thickBot="1" x14ac:dyDescent="0.25">
      <c r="A15" s="854" t="s">
        <v>52</v>
      </c>
      <c r="B15" s="855"/>
      <c r="C15" s="855"/>
      <c r="D15" s="855"/>
      <c r="E15" s="855"/>
      <c r="F15" s="855"/>
      <c r="G15" s="855"/>
      <c r="H15" s="855"/>
      <c r="I15" s="855"/>
      <c r="J15" s="855"/>
      <c r="K15" s="855"/>
      <c r="L15" s="855"/>
      <c r="M15" s="855"/>
      <c r="N15" s="856"/>
    </row>
    <row r="16" spans="1:14" ht="28.5" customHeight="1" x14ac:dyDescent="0.2">
      <c r="A16" s="589" t="s">
        <v>1</v>
      </c>
      <c r="B16" s="590">
        <f>N16/12</f>
        <v>15544838.833333334</v>
      </c>
      <c r="C16" s="590">
        <v>15544839</v>
      </c>
      <c r="D16" s="590">
        <v>15544839</v>
      </c>
      <c r="E16" s="590">
        <v>15544839</v>
      </c>
      <c r="F16" s="590">
        <v>15544839</v>
      </c>
      <c r="G16" s="590">
        <v>15544839</v>
      </c>
      <c r="H16" s="590">
        <v>15544839</v>
      </c>
      <c r="I16" s="590">
        <v>15544839</v>
      </c>
      <c r="J16" s="590">
        <v>15544839</v>
      </c>
      <c r="K16" s="590">
        <v>15544839</v>
      </c>
      <c r="L16" s="590">
        <v>15544839</v>
      </c>
      <c r="M16" s="590">
        <v>15544837</v>
      </c>
      <c r="N16" s="591">
        <f>'Kiadás ktgvszervenként'!W6</f>
        <v>186538066</v>
      </c>
    </row>
    <row r="17" spans="1:15" ht="28.5" customHeight="1" x14ac:dyDescent="0.2">
      <c r="A17" s="586" t="s">
        <v>104</v>
      </c>
      <c r="B17" s="587">
        <f>N17/12</f>
        <v>4403155.666666667</v>
      </c>
      <c r="C17" s="587">
        <v>4403156</v>
      </c>
      <c r="D17" s="587">
        <v>4403156</v>
      </c>
      <c r="E17" s="587">
        <v>4403156</v>
      </c>
      <c r="F17" s="587">
        <v>4403156</v>
      </c>
      <c r="G17" s="587">
        <v>4403156</v>
      </c>
      <c r="H17" s="587">
        <v>4403156</v>
      </c>
      <c r="I17" s="587">
        <v>4403156</v>
      </c>
      <c r="J17" s="587">
        <v>4403156</v>
      </c>
      <c r="K17" s="587">
        <v>4403156</v>
      </c>
      <c r="L17" s="587">
        <v>4403156</v>
      </c>
      <c r="M17" s="587">
        <v>4403152</v>
      </c>
      <c r="N17" s="591">
        <f>'Kiadás ktgvszervenként'!W7</f>
        <v>52837868</v>
      </c>
    </row>
    <row r="18" spans="1:15" ht="28.5" customHeight="1" x14ac:dyDescent="0.2">
      <c r="A18" s="586" t="s">
        <v>105</v>
      </c>
      <c r="B18" s="587">
        <f>N18/12</f>
        <v>18278673.333333332</v>
      </c>
      <c r="C18" s="587">
        <v>18278673</v>
      </c>
      <c r="D18" s="587">
        <v>18278673</v>
      </c>
      <c r="E18" s="587">
        <v>18278673</v>
      </c>
      <c r="F18" s="587">
        <v>18278673</v>
      </c>
      <c r="G18" s="587">
        <v>18278673</v>
      </c>
      <c r="H18" s="587">
        <v>18278673</v>
      </c>
      <c r="I18" s="587">
        <v>18278673</v>
      </c>
      <c r="J18" s="587">
        <v>18278673</v>
      </c>
      <c r="K18" s="587">
        <v>18278673</v>
      </c>
      <c r="L18" s="587">
        <v>18278673</v>
      </c>
      <c r="M18" s="587">
        <v>18278677</v>
      </c>
      <c r="N18" s="591">
        <f>'Kiadás ktgvszervenként'!W8</f>
        <v>219344080</v>
      </c>
    </row>
    <row r="19" spans="1:15" ht="28.5" customHeight="1" x14ac:dyDescent="0.2">
      <c r="A19" s="586" t="s">
        <v>379</v>
      </c>
      <c r="B19" s="587">
        <f>N19/12</f>
        <v>576250</v>
      </c>
      <c r="C19" s="587">
        <v>576250</v>
      </c>
      <c r="D19" s="587">
        <v>576250</v>
      </c>
      <c r="E19" s="587">
        <v>576250</v>
      </c>
      <c r="F19" s="587">
        <v>576250</v>
      </c>
      <c r="G19" s="587">
        <v>576250</v>
      </c>
      <c r="H19" s="587">
        <v>576250</v>
      </c>
      <c r="I19" s="587">
        <v>576250</v>
      </c>
      <c r="J19" s="587">
        <v>576250</v>
      </c>
      <c r="K19" s="587">
        <v>576250</v>
      </c>
      <c r="L19" s="587">
        <v>576250</v>
      </c>
      <c r="M19" s="587">
        <v>576250</v>
      </c>
      <c r="N19" s="588">
        <f>'Kiadás ktgvszervenként'!F9</f>
        <v>6915000</v>
      </c>
    </row>
    <row r="20" spans="1:15" ht="28.5" customHeight="1" x14ac:dyDescent="0.2">
      <c r="A20" s="586" t="s">
        <v>584</v>
      </c>
      <c r="B20" s="587">
        <f>N20/12</f>
        <v>483333.33333333331</v>
      </c>
      <c r="C20" s="587">
        <v>483333</v>
      </c>
      <c r="D20" s="587">
        <v>483333</v>
      </c>
      <c r="E20" s="587">
        <v>483333</v>
      </c>
      <c r="F20" s="587">
        <v>483333</v>
      </c>
      <c r="G20" s="587">
        <v>483333</v>
      </c>
      <c r="H20" s="587">
        <v>483333</v>
      </c>
      <c r="I20" s="587">
        <v>483333</v>
      </c>
      <c r="J20" s="587">
        <v>483333</v>
      </c>
      <c r="K20" s="587">
        <v>483333</v>
      </c>
      <c r="L20" s="587">
        <v>483333</v>
      </c>
      <c r="M20" s="587">
        <v>483337</v>
      </c>
      <c r="N20" s="588">
        <f>'Kiadás ktgvszervenként'!F10</f>
        <v>5800000</v>
      </c>
    </row>
    <row r="21" spans="1:15" ht="28.5" customHeight="1" x14ac:dyDescent="0.2">
      <c r="A21" s="586" t="s">
        <v>585</v>
      </c>
      <c r="B21" s="587">
        <f>N21/12</f>
        <v>673333.33333333337</v>
      </c>
      <c r="C21" s="587">
        <v>673333</v>
      </c>
      <c r="D21" s="587">
        <v>673333</v>
      </c>
      <c r="E21" s="587">
        <v>673333</v>
      </c>
      <c r="F21" s="587">
        <v>673333</v>
      </c>
      <c r="G21" s="587">
        <v>673333</v>
      </c>
      <c r="H21" s="587">
        <v>673333</v>
      </c>
      <c r="I21" s="587">
        <v>673333</v>
      </c>
      <c r="J21" s="587">
        <v>673333</v>
      </c>
      <c r="K21" s="587">
        <v>673333</v>
      </c>
      <c r="L21" s="587">
        <v>673333</v>
      </c>
      <c r="M21" s="587">
        <v>673337</v>
      </c>
      <c r="N21" s="588">
        <f>'Kiadás ktgvszervenként'!F12</f>
        <v>8080000</v>
      </c>
    </row>
    <row r="22" spans="1:15" ht="28.5" customHeight="1" x14ac:dyDescent="0.2">
      <c r="A22" s="586" t="s">
        <v>4</v>
      </c>
      <c r="B22" s="587">
        <f>N22/12</f>
        <v>2972083.3333333335</v>
      </c>
      <c r="C22" s="587">
        <v>2972083</v>
      </c>
      <c r="D22" s="587">
        <v>2972083</v>
      </c>
      <c r="E22" s="587">
        <v>2972083</v>
      </c>
      <c r="F22" s="587">
        <v>2972083</v>
      </c>
      <c r="G22" s="587">
        <v>2972083</v>
      </c>
      <c r="H22" s="587">
        <v>2972083</v>
      </c>
      <c r="I22" s="587">
        <v>2972083</v>
      </c>
      <c r="J22" s="587">
        <v>2972083</v>
      </c>
      <c r="K22" s="587">
        <v>2972083</v>
      </c>
      <c r="L22" s="587">
        <v>2972083</v>
      </c>
      <c r="M22" s="587">
        <v>2972083</v>
      </c>
      <c r="N22" s="588">
        <f>'Kiadás ktgvszervenként'!F14</f>
        <v>35665000</v>
      </c>
    </row>
    <row r="23" spans="1:15" ht="28.5" customHeight="1" x14ac:dyDescent="0.2">
      <c r="A23" s="586" t="s">
        <v>50</v>
      </c>
      <c r="B23" s="587">
        <f>N23/12</f>
        <v>2826750</v>
      </c>
      <c r="C23" s="587">
        <v>2826750</v>
      </c>
      <c r="D23" s="587">
        <v>2826750</v>
      </c>
      <c r="E23" s="587">
        <v>2826750</v>
      </c>
      <c r="F23" s="587">
        <v>2826750</v>
      </c>
      <c r="G23" s="587">
        <v>2826750</v>
      </c>
      <c r="H23" s="587">
        <v>2826750</v>
      </c>
      <c r="I23" s="587">
        <v>2826750</v>
      </c>
      <c r="J23" s="587">
        <v>2826750</v>
      </c>
      <c r="K23" s="587">
        <v>2826750</v>
      </c>
      <c r="L23" s="587">
        <v>2826750</v>
      </c>
      <c r="M23" s="587">
        <v>2826750</v>
      </c>
      <c r="N23" s="588">
        <f>'Kiadás ktgvszervenként'!F15</f>
        <v>33921000</v>
      </c>
    </row>
    <row r="24" spans="1:15" ht="28.5" customHeight="1" x14ac:dyDescent="0.2">
      <c r="A24" s="586"/>
      <c r="B24" s="587"/>
      <c r="C24" s="587"/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8">
        <f>N16+N17+N18+N19+N20+N21+N22+N23</f>
        <v>549101014</v>
      </c>
    </row>
    <row r="25" spans="1:15" ht="28.5" customHeight="1" x14ac:dyDescent="0.2">
      <c r="A25" s="586"/>
      <c r="B25" s="587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8">
        <f>SUM(B24:M24)</f>
        <v>0</v>
      </c>
    </row>
    <row r="26" spans="1:15" ht="28.5" customHeight="1" thickBot="1" x14ac:dyDescent="0.25">
      <c r="A26" s="586" t="s">
        <v>46</v>
      </c>
      <c r="B26" s="587">
        <f>N26/12</f>
        <v>2166959.1666666665</v>
      </c>
      <c r="C26" s="587">
        <v>2166959</v>
      </c>
      <c r="D26" s="587">
        <v>2166959</v>
      </c>
      <c r="E26" s="587">
        <v>2166959</v>
      </c>
      <c r="F26" s="587">
        <v>2166959</v>
      </c>
      <c r="G26" s="587">
        <v>2166959</v>
      </c>
      <c r="H26" s="587">
        <v>2166959</v>
      </c>
      <c r="I26" s="587">
        <v>2166959</v>
      </c>
      <c r="J26" s="587">
        <v>2166959</v>
      </c>
      <c r="K26" s="587">
        <v>2166959</v>
      </c>
      <c r="L26" s="587">
        <v>2166959</v>
      </c>
      <c r="M26" s="587">
        <v>2166964</v>
      </c>
      <c r="N26" s="588">
        <f>'Kiadás ktgvszervenként'!F20</f>
        <v>26003510</v>
      </c>
    </row>
    <row r="27" spans="1:15" ht="28.5" customHeight="1" thickBot="1" x14ac:dyDescent="0.25">
      <c r="A27" s="595" t="s">
        <v>106</v>
      </c>
      <c r="B27" s="596">
        <f t="shared" ref="B27:M27" si="2">SUM(B16:B26)</f>
        <v>47925377</v>
      </c>
      <c r="C27" s="596">
        <f>SUM(C16:C26)</f>
        <v>47925376</v>
      </c>
      <c r="D27" s="596">
        <f t="shared" si="2"/>
        <v>47925376</v>
      </c>
      <c r="E27" s="596">
        <f t="shared" si="2"/>
        <v>47925376</v>
      </c>
      <c r="F27" s="596">
        <f t="shared" si="2"/>
        <v>47925376</v>
      </c>
      <c r="G27" s="596">
        <f t="shared" si="2"/>
        <v>47925376</v>
      </c>
      <c r="H27" s="596">
        <f t="shared" si="2"/>
        <v>47925376</v>
      </c>
      <c r="I27" s="596">
        <f t="shared" si="2"/>
        <v>47925376</v>
      </c>
      <c r="J27" s="596">
        <f t="shared" si="2"/>
        <v>47925376</v>
      </c>
      <c r="K27" s="596">
        <f t="shared" si="2"/>
        <v>47925376</v>
      </c>
      <c r="L27" s="596">
        <f t="shared" si="2"/>
        <v>47925376</v>
      </c>
      <c r="M27" s="596">
        <f t="shared" si="2"/>
        <v>47925387</v>
      </c>
      <c r="N27" s="588">
        <f>N24+N26</f>
        <v>575104524</v>
      </c>
      <c r="O27" s="905"/>
    </row>
    <row r="28" spans="1:15" ht="18.75" x14ac:dyDescent="0.2">
      <c r="N28" s="539"/>
    </row>
  </sheetData>
  <mergeCells count="2">
    <mergeCell ref="A2:N2"/>
    <mergeCell ref="A15:N1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>
    <oddHeader>&amp;L&amp;"Times New Roman,Félkövér"&amp;14Hegyeshalom Nagyközségi Önkormányzat&amp;C&amp;"Times,Félkövér"&amp;14Előirányzat felhasználási terv2015.&amp;R&amp;12 13.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tabColor rgb="FFFF0000"/>
    <pageSetUpPr fitToPage="1"/>
  </sheetPr>
  <dimension ref="A1:M61"/>
  <sheetViews>
    <sheetView view="pageLayout" zoomScale="60" zoomScalePageLayoutView="60" workbookViewId="0">
      <selection activeCell="L56" sqref="L56"/>
    </sheetView>
  </sheetViews>
  <sheetFormatPr defaultRowHeight="12.75" x14ac:dyDescent="0.2"/>
  <cols>
    <col min="1" max="1" width="40.7109375" bestFit="1" customWidth="1"/>
    <col min="2" max="4" width="0" hidden="1" customWidth="1"/>
    <col min="5" max="5" width="16.140625" hidden="1" customWidth="1"/>
    <col min="6" max="6" width="14.5703125" hidden="1" customWidth="1"/>
    <col min="7" max="7" width="15.5703125" hidden="1" customWidth="1"/>
    <col min="8" max="8" width="10.85546875" bestFit="1" customWidth="1"/>
    <col min="9" max="9" width="6.140625" bestFit="1" customWidth="1"/>
    <col min="10" max="10" width="12.140625" bestFit="1" customWidth="1"/>
    <col min="11" max="11" width="29.5703125" customWidth="1"/>
    <col min="12" max="12" width="24.7109375" customWidth="1"/>
    <col min="13" max="13" width="26.28515625" customWidth="1"/>
  </cols>
  <sheetData>
    <row r="1" spans="1:13" ht="18.75" x14ac:dyDescent="0.3">
      <c r="A1" s="540"/>
      <c r="B1" s="857" t="s">
        <v>16</v>
      </c>
      <c r="C1" s="858"/>
      <c r="D1" s="858"/>
      <c r="E1" s="858"/>
      <c r="F1" s="858"/>
      <c r="G1" s="859"/>
      <c r="H1" s="860" t="s">
        <v>628</v>
      </c>
      <c r="I1" s="861"/>
      <c r="J1" s="861"/>
      <c r="K1" s="861"/>
      <c r="L1" s="861"/>
      <c r="M1" s="862"/>
    </row>
    <row r="2" spans="1:13" ht="18.75" x14ac:dyDescent="0.3">
      <c r="A2" s="540"/>
      <c r="B2" s="541"/>
      <c r="C2" s="542"/>
      <c r="D2" s="542"/>
      <c r="E2" s="542"/>
      <c r="F2" s="542"/>
      <c r="G2" s="543"/>
      <c r="H2" s="683"/>
      <c r="I2" s="684"/>
      <c r="J2" s="684"/>
      <c r="K2" s="684"/>
      <c r="L2" s="684"/>
      <c r="M2" s="685"/>
    </row>
    <row r="3" spans="1:13" ht="18.75" x14ac:dyDescent="0.3">
      <c r="A3" s="544" t="s">
        <v>10</v>
      </c>
      <c r="B3" s="545" t="s">
        <v>11</v>
      </c>
      <c r="C3" s="545" t="s">
        <v>12</v>
      </c>
      <c r="D3" s="545" t="s">
        <v>13</v>
      </c>
      <c r="E3" s="545" t="s">
        <v>14</v>
      </c>
      <c r="F3" s="545" t="s">
        <v>15</v>
      </c>
      <c r="G3" s="546" t="s">
        <v>51</v>
      </c>
      <c r="H3" s="547" t="s">
        <v>11</v>
      </c>
      <c r="I3" s="545" t="s">
        <v>12</v>
      </c>
      <c r="J3" s="545" t="s">
        <v>13</v>
      </c>
      <c r="K3" s="545" t="s">
        <v>14</v>
      </c>
      <c r="L3" s="545" t="s">
        <v>15</v>
      </c>
      <c r="M3" s="548" t="s">
        <v>51</v>
      </c>
    </row>
    <row r="4" spans="1:13" ht="18.75" x14ac:dyDescent="0.3">
      <c r="A4" s="530" t="s">
        <v>595</v>
      </c>
      <c r="B4" s="549"/>
      <c r="C4" s="530"/>
      <c r="D4" s="530"/>
      <c r="E4" s="550">
        <f>B4*C4*D4</f>
        <v>0</v>
      </c>
      <c r="F4" s="550">
        <f>E4*0.27</f>
        <v>0</v>
      </c>
      <c r="G4" s="551">
        <f>SUM(E4:F4)</f>
        <v>0</v>
      </c>
      <c r="H4" s="549">
        <v>104</v>
      </c>
      <c r="I4" s="530">
        <v>220</v>
      </c>
      <c r="J4" s="530">
        <v>243</v>
      </c>
      <c r="K4" s="550">
        <f>H4*I4*J4</f>
        <v>5559840</v>
      </c>
      <c r="L4" s="550">
        <f>K4*0.27</f>
        <v>1501156.8</v>
      </c>
      <c r="M4" s="551">
        <f>SUM(K4:L4)</f>
        <v>7060996.7999999998</v>
      </c>
    </row>
    <row r="5" spans="1:13" ht="18.75" x14ac:dyDescent="0.3">
      <c r="A5" s="530" t="s">
        <v>598</v>
      </c>
      <c r="B5" s="549"/>
      <c r="C5" s="530"/>
      <c r="D5" s="530"/>
      <c r="E5" s="550">
        <f>B5*C5*D5</f>
        <v>0</v>
      </c>
      <c r="F5" s="550">
        <f>E5*0.27</f>
        <v>0</v>
      </c>
      <c r="G5" s="551">
        <f>SUM(E5:F5)</f>
        <v>0</v>
      </c>
      <c r="H5" s="549">
        <v>8</v>
      </c>
      <c r="I5" s="530">
        <v>220</v>
      </c>
      <c r="J5" s="530">
        <v>49</v>
      </c>
      <c r="K5" s="550">
        <f>H5*I5*J5</f>
        <v>86240</v>
      </c>
      <c r="L5" s="550">
        <f>K5*0.27</f>
        <v>23284.800000000003</v>
      </c>
      <c r="M5" s="551">
        <f>SUM(K5:L5)</f>
        <v>109524.8</v>
      </c>
    </row>
    <row r="6" spans="1:13" ht="18.75" x14ac:dyDescent="0.3">
      <c r="A6" s="530"/>
      <c r="B6" s="549"/>
      <c r="C6" s="530"/>
      <c r="D6" s="530"/>
      <c r="E6" s="550">
        <f>B6*C6*D6</f>
        <v>0</v>
      </c>
      <c r="F6" s="550">
        <f>E6*0.27</f>
        <v>0</v>
      </c>
      <c r="G6" s="551">
        <f>SUM(E6:F6)</f>
        <v>0</v>
      </c>
      <c r="H6" s="549"/>
      <c r="I6" s="530"/>
      <c r="J6" s="530"/>
      <c r="K6" s="550">
        <f>H6*I6*J6</f>
        <v>0</v>
      </c>
      <c r="L6" s="550">
        <f>K6*0.27</f>
        <v>0</v>
      </c>
      <c r="M6" s="551">
        <f>SUM(K6:L6)</f>
        <v>0</v>
      </c>
    </row>
    <row r="7" spans="1:13" ht="18.75" x14ac:dyDescent="0.3">
      <c r="A7" s="540" t="s">
        <v>34</v>
      </c>
      <c r="B7" s="552">
        <f>SUM(B4:B6)</f>
        <v>0</v>
      </c>
      <c r="C7" s="540"/>
      <c r="D7" s="540"/>
      <c r="E7" s="553">
        <f>SUM(E4:E6)</f>
        <v>0</v>
      </c>
      <c r="F7" s="553">
        <f>SUM(F4:F6)</f>
        <v>0</v>
      </c>
      <c r="G7" s="554">
        <f>SUM(G4:G6)</f>
        <v>0</v>
      </c>
      <c r="H7" s="552">
        <f>SUM(H4:H6)</f>
        <v>112</v>
      </c>
      <c r="I7" s="540"/>
      <c r="J7" s="540"/>
      <c r="K7" s="553">
        <f>SUM(K4:K6)</f>
        <v>5646080</v>
      </c>
      <c r="L7" s="553">
        <f>K7*0.27</f>
        <v>1524441.6</v>
      </c>
      <c r="M7" s="554">
        <f>SUM(M4:M6)</f>
        <v>7170521.5999999996</v>
      </c>
    </row>
    <row r="8" spans="1:13" ht="18.75" x14ac:dyDescent="0.3">
      <c r="A8" s="530" t="s">
        <v>599</v>
      </c>
      <c r="B8" s="549"/>
      <c r="C8" s="530"/>
      <c r="D8" s="530"/>
      <c r="E8" s="530"/>
      <c r="F8" s="530"/>
      <c r="G8" s="551"/>
      <c r="H8" s="549">
        <v>47</v>
      </c>
      <c r="I8" s="530">
        <v>185</v>
      </c>
      <c r="J8" s="530">
        <v>303</v>
      </c>
      <c r="K8" s="530">
        <f>(H8*I8*J8)</f>
        <v>2634585</v>
      </c>
      <c r="L8" s="530">
        <v>669330</v>
      </c>
      <c r="M8" s="551">
        <f>SUM(K8:L8)</f>
        <v>3303915</v>
      </c>
    </row>
    <row r="9" spans="1:13" ht="18.75" x14ac:dyDescent="0.3">
      <c r="A9" s="530" t="s">
        <v>600</v>
      </c>
      <c r="B9" s="549"/>
      <c r="C9" s="530"/>
      <c r="D9" s="530"/>
      <c r="E9" s="550">
        <f>B9*C9*D9</f>
        <v>0</v>
      </c>
      <c r="F9" s="550">
        <f>E9*0.27</f>
        <v>0</v>
      </c>
      <c r="G9" s="551">
        <f>SUM(E9:F9)</f>
        <v>0</v>
      </c>
      <c r="H9" s="549">
        <v>28</v>
      </c>
      <c r="I9" s="530">
        <v>185</v>
      </c>
      <c r="J9" s="530">
        <v>346</v>
      </c>
      <c r="K9" s="550">
        <f>H9*I9*J9</f>
        <v>1792280</v>
      </c>
      <c r="L9" s="550">
        <f>K9*0.27</f>
        <v>483915.60000000003</v>
      </c>
      <c r="M9" s="551">
        <f>SUM(K9:L9)</f>
        <v>2276195.6</v>
      </c>
    </row>
    <row r="10" spans="1:13" ht="18.75" x14ac:dyDescent="0.3">
      <c r="A10" s="530" t="s">
        <v>601</v>
      </c>
      <c r="B10" s="549"/>
      <c r="C10" s="530"/>
      <c r="D10" s="530"/>
      <c r="E10" s="550">
        <f>B10*C10*D10</f>
        <v>0</v>
      </c>
      <c r="F10" s="550">
        <f>E10*0.27</f>
        <v>0</v>
      </c>
      <c r="G10" s="551">
        <f>SUM(E10:F10)</f>
        <v>0</v>
      </c>
      <c r="H10" s="549">
        <v>22</v>
      </c>
      <c r="I10" s="530">
        <v>185</v>
      </c>
      <c r="J10" s="530">
        <v>197</v>
      </c>
      <c r="K10" s="550">
        <f>H10*I10*J10</f>
        <v>801790</v>
      </c>
      <c r="L10" s="550">
        <f>K10*0.27</f>
        <v>216483.30000000002</v>
      </c>
      <c r="M10" s="551">
        <f>SUM(K10:L10)</f>
        <v>1018273.3</v>
      </c>
    </row>
    <row r="11" spans="1:13" ht="18.75" x14ac:dyDescent="0.3">
      <c r="A11" s="530" t="s">
        <v>602</v>
      </c>
      <c r="B11" s="549"/>
      <c r="C11" s="530"/>
      <c r="D11" s="530"/>
      <c r="E11" s="550">
        <f>B11*C11*D11</f>
        <v>0</v>
      </c>
      <c r="F11" s="550">
        <f>E11*0.27</f>
        <v>0</v>
      </c>
      <c r="G11" s="551">
        <f>SUM(E11:F11)</f>
        <v>0</v>
      </c>
      <c r="H11" s="549">
        <v>14</v>
      </c>
      <c r="I11" s="530">
        <v>185</v>
      </c>
      <c r="J11" s="530">
        <v>225</v>
      </c>
      <c r="K11" s="550">
        <f>H11*I11*J11</f>
        <v>582750</v>
      </c>
      <c r="L11" s="550">
        <f>K11*0.27</f>
        <v>157342.5</v>
      </c>
      <c r="M11" s="551">
        <f>SUM(K11:L11)</f>
        <v>740092.5</v>
      </c>
    </row>
    <row r="12" spans="1:13" ht="18.75" x14ac:dyDescent="0.3">
      <c r="A12" s="530"/>
      <c r="B12" s="549"/>
      <c r="C12" s="530"/>
      <c r="D12" s="530"/>
      <c r="E12" s="550">
        <f>B12*C12*D12</f>
        <v>0</v>
      </c>
      <c r="F12" s="550">
        <f>E12*0.27</f>
        <v>0</v>
      </c>
      <c r="G12" s="551">
        <f>SUM(E12:F12)</f>
        <v>0</v>
      </c>
      <c r="H12" s="549"/>
      <c r="I12" s="530"/>
      <c r="J12" s="530"/>
      <c r="K12" s="550">
        <f>H12*I12*J12</f>
        <v>0</v>
      </c>
      <c r="L12" s="550">
        <f>K12*0.27</f>
        <v>0</v>
      </c>
      <c r="M12" s="551">
        <f>SUM(K12:L12)</f>
        <v>0</v>
      </c>
    </row>
    <row r="13" spans="1:13" ht="18.75" x14ac:dyDescent="0.3">
      <c r="A13" s="540" t="s">
        <v>35</v>
      </c>
      <c r="B13" s="552">
        <f>SUM(B9:B12)</f>
        <v>0</v>
      </c>
      <c r="C13" s="540"/>
      <c r="D13" s="540"/>
      <c r="E13" s="553">
        <f>SUM(E9:E12)</f>
        <v>0</v>
      </c>
      <c r="F13" s="553">
        <f>SUM(F9:F12)</f>
        <v>0</v>
      </c>
      <c r="G13" s="554">
        <f>SUM(G9:G12)</f>
        <v>0</v>
      </c>
      <c r="H13" s="552">
        <f>SUM(H8:H12)</f>
        <v>111</v>
      </c>
      <c r="I13" s="540"/>
      <c r="J13" s="540"/>
      <c r="K13" s="553">
        <f>SUM(K8:K12)</f>
        <v>5811405</v>
      </c>
      <c r="L13" s="553">
        <f>K13*0.27</f>
        <v>1569079.35</v>
      </c>
      <c r="M13" s="554">
        <f>SUM(M8:M12)</f>
        <v>7338476.3999999994</v>
      </c>
    </row>
    <row r="14" spans="1:13" ht="18.75" x14ac:dyDescent="0.3">
      <c r="A14" s="530"/>
      <c r="B14" s="549"/>
      <c r="C14" s="530"/>
      <c r="D14" s="530"/>
      <c r="E14" s="530"/>
      <c r="F14" s="530"/>
      <c r="G14" s="551"/>
      <c r="H14" s="549"/>
      <c r="I14" s="530"/>
      <c r="J14" s="530"/>
      <c r="K14" s="598"/>
      <c r="L14" s="530"/>
      <c r="M14" s="551">
        <f>SUM(K14:L14)</f>
        <v>0</v>
      </c>
    </row>
    <row r="15" spans="1:13" ht="18.75" x14ac:dyDescent="0.3">
      <c r="A15" s="530" t="s">
        <v>619</v>
      </c>
      <c r="B15" s="549"/>
      <c r="C15" s="530"/>
      <c r="D15" s="530"/>
      <c r="E15" s="550">
        <f>B15*C15*D15</f>
        <v>0</v>
      </c>
      <c r="F15" s="550">
        <f>E15*0.27</f>
        <v>0</v>
      </c>
      <c r="G15" s="551">
        <f>SUM(E15:F15)</f>
        <v>0</v>
      </c>
      <c r="H15" s="549">
        <v>9</v>
      </c>
      <c r="I15" s="530">
        <v>235</v>
      </c>
      <c r="J15" s="530">
        <v>237</v>
      </c>
      <c r="K15" s="550">
        <f>H15*I15*J15</f>
        <v>501255</v>
      </c>
      <c r="L15" s="550">
        <f>K15*0.27</f>
        <v>135338.85</v>
      </c>
      <c r="M15" s="551">
        <f>SUM(K15:L15)</f>
        <v>636593.85</v>
      </c>
    </row>
    <row r="16" spans="1:13" ht="18.75" x14ac:dyDescent="0.3">
      <c r="A16" s="540" t="s">
        <v>45</v>
      </c>
      <c r="B16" s="552">
        <f>SUM(B15)</f>
        <v>0</v>
      </c>
      <c r="C16" s="552">
        <f>SUM(C15)</f>
        <v>0</v>
      </c>
      <c r="D16" s="552">
        <f>SUM(D15)</f>
        <v>0</v>
      </c>
      <c r="E16" s="552">
        <f>SUM(E15)</f>
        <v>0</v>
      </c>
      <c r="F16" s="552">
        <f>SUM(F15)</f>
        <v>0</v>
      </c>
      <c r="G16" s="554">
        <f>SUM(E16:F16)</f>
        <v>0</v>
      </c>
      <c r="H16" s="552"/>
      <c r="I16" s="552">
        <f>SUM(I15)</f>
        <v>235</v>
      </c>
      <c r="J16" s="552">
        <f>SUM(J15)</f>
        <v>237</v>
      </c>
      <c r="K16" s="10">
        <f>SUM(K14:K15)</f>
        <v>501255</v>
      </c>
      <c r="L16" s="698">
        <f>K16*0.27</f>
        <v>135338.85</v>
      </c>
      <c r="M16" s="554">
        <f>SUM(K16:L16)</f>
        <v>636593.85</v>
      </c>
    </row>
    <row r="17" spans="1:13" ht="18.75" x14ac:dyDescent="0.3">
      <c r="A17" s="530"/>
      <c r="B17" s="549"/>
      <c r="C17" s="530"/>
      <c r="D17" s="530"/>
      <c r="E17" s="530"/>
      <c r="F17" s="530"/>
      <c r="G17" s="551"/>
      <c r="H17" s="549"/>
      <c r="I17" s="530"/>
      <c r="J17" s="530"/>
      <c r="K17" s="530"/>
      <c r="L17" s="530"/>
      <c r="M17" s="551"/>
    </row>
    <row r="18" spans="1:13" ht="18.75" x14ac:dyDescent="0.3">
      <c r="A18" s="544"/>
      <c r="B18" s="549"/>
      <c r="C18" s="530"/>
      <c r="D18" s="530"/>
      <c r="E18" s="530"/>
      <c r="F18" s="530"/>
      <c r="G18" s="551"/>
      <c r="H18" s="549"/>
      <c r="I18" s="530"/>
      <c r="J18" s="530"/>
      <c r="K18" s="530"/>
      <c r="L18" s="530"/>
      <c r="M18" s="551"/>
    </row>
    <row r="19" spans="1:13" ht="18.75" x14ac:dyDescent="0.3">
      <c r="A19" s="530"/>
      <c r="B19" s="549"/>
      <c r="C19" s="549"/>
      <c r="D19" s="530"/>
      <c r="E19" s="550">
        <f>B19*C19*D19</f>
        <v>0</v>
      </c>
      <c r="F19" s="550">
        <f>E19*0.27</f>
        <v>0</v>
      </c>
      <c r="G19" s="551">
        <f>SUM(E19:F19)</f>
        <v>0</v>
      </c>
      <c r="H19" s="549"/>
      <c r="I19" s="549"/>
      <c r="J19" s="530"/>
      <c r="K19" s="550">
        <f>H19*I19*J19</f>
        <v>0</v>
      </c>
      <c r="L19" s="550">
        <f>K19*0.27</f>
        <v>0</v>
      </c>
      <c r="M19" s="551">
        <f>SUM(K19:L19)</f>
        <v>0</v>
      </c>
    </row>
    <row r="20" spans="1:13" ht="18.75" x14ac:dyDescent="0.3">
      <c r="A20" s="677" t="s">
        <v>618</v>
      </c>
      <c r="B20" s="678"/>
      <c r="C20" s="677"/>
      <c r="D20" s="677"/>
      <c r="E20" s="679">
        <f>B20*C20*D20</f>
        <v>0</v>
      </c>
      <c r="F20" s="679">
        <f>E20*0.27</f>
        <v>0</v>
      </c>
      <c r="G20" s="680">
        <f>SUM(E20:F20)</f>
        <v>0</v>
      </c>
      <c r="H20" s="678">
        <v>50</v>
      </c>
      <c r="I20" s="677">
        <v>240</v>
      </c>
      <c r="J20" s="677">
        <v>239</v>
      </c>
      <c r="K20" s="679">
        <f>H20*I20*J20</f>
        <v>2868000</v>
      </c>
      <c r="L20" s="679">
        <f>K20*0.27</f>
        <v>774360</v>
      </c>
      <c r="M20" s="680">
        <f>SUM(K20:L20)</f>
        <v>3642360</v>
      </c>
    </row>
    <row r="21" spans="1:13" ht="18.75" x14ac:dyDescent="0.3">
      <c r="A21" s="540"/>
      <c r="B21" s="552"/>
      <c r="C21" s="540"/>
      <c r="D21" s="540"/>
      <c r="E21" s="553"/>
      <c r="F21" s="553"/>
      <c r="G21" s="554"/>
      <c r="H21" s="552"/>
      <c r="I21" s="540"/>
      <c r="J21" s="540"/>
      <c r="K21" s="553"/>
      <c r="L21" s="553"/>
      <c r="M21" s="554"/>
    </row>
    <row r="22" spans="1:13" ht="18.75" x14ac:dyDescent="0.3">
      <c r="A22" s="555"/>
      <c r="B22" s="556"/>
      <c r="C22" s="555"/>
      <c r="D22" s="555"/>
      <c r="E22" s="557"/>
      <c r="F22" s="557"/>
      <c r="G22" s="558"/>
      <c r="H22" s="556"/>
      <c r="I22" s="555"/>
      <c r="J22" s="555"/>
      <c r="K22" s="557"/>
      <c r="L22" s="557"/>
      <c r="M22" s="558"/>
    </row>
    <row r="23" spans="1:13" ht="19.5" thickBot="1" x14ac:dyDescent="0.35">
      <c r="A23" s="686"/>
      <c r="B23" s="687">
        <v>0</v>
      </c>
      <c r="C23" s="686">
        <v>0</v>
      </c>
      <c r="D23" s="686">
        <v>0</v>
      </c>
      <c r="E23" s="688">
        <f>B23*C23*D23</f>
        <v>0</v>
      </c>
      <c r="F23" s="688">
        <f>E23*0.2</f>
        <v>0</v>
      </c>
      <c r="G23" s="689">
        <f>SUM(E23:F23)</f>
        <v>0</v>
      </c>
      <c r="H23" s="687"/>
      <c r="I23" s="686"/>
      <c r="J23" s="686"/>
      <c r="K23" s="688">
        <f>H23*I23*J23</f>
        <v>0</v>
      </c>
      <c r="L23" s="688">
        <f>K23*0.2</f>
        <v>0</v>
      </c>
      <c r="M23" s="689">
        <f>SUM(K23:L23)</f>
        <v>0</v>
      </c>
    </row>
    <row r="24" spans="1:13" ht="20.25" thickTop="1" thickBot="1" x14ac:dyDescent="0.35">
      <c r="A24" s="690" t="s">
        <v>36</v>
      </c>
      <c r="B24" s="693">
        <f>SUM(B7,B13,B21,B23,B16)</f>
        <v>0</v>
      </c>
      <c r="C24" s="693"/>
      <c r="D24" s="693"/>
      <c r="E24" s="693">
        <f>SUM(E7,E13,E21,E23,E16)</f>
        <v>0</v>
      </c>
      <c r="F24" s="693">
        <f>SUM(F7,F13,F21,F23,F16)</f>
        <v>0</v>
      </c>
      <c r="G24" s="693">
        <f>SUM(G7,G13,G21,G23,G16)</f>
        <v>0</v>
      </c>
      <c r="H24" s="694">
        <f>SUM(H7,H13,H21,H23,H16)</f>
        <v>223</v>
      </c>
      <c r="I24" s="693"/>
      <c r="J24" s="693"/>
      <c r="K24" s="693">
        <f>SUM(K7,K13,K21,K23,K16)</f>
        <v>11958740</v>
      </c>
      <c r="L24" s="693">
        <f>SUM(L7,L13,L21,L23,L16)</f>
        <v>3228859.8000000003</v>
      </c>
      <c r="M24" s="693">
        <f>SUM(M7,M13,M21,M23,M16)</f>
        <v>15145591.85</v>
      </c>
    </row>
    <row r="25" spans="1:13" ht="19.5" thickTop="1" x14ac:dyDescent="0.3">
      <c r="A25" s="555"/>
      <c r="B25" s="556"/>
      <c r="C25" s="555"/>
      <c r="D25" s="555"/>
      <c r="E25" s="555"/>
      <c r="F25" s="555"/>
      <c r="G25" s="558"/>
      <c r="H25" s="556"/>
      <c r="I25" s="555"/>
      <c r="J25" s="555"/>
      <c r="K25" s="555"/>
      <c r="L25" s="555"/>
      <c r="M25" s="558"/>
    </row>
    <row r="26" spans="1:13" ht="18.75" x14ac:dyDescent="0.3">
      <c r="A26" s="544" t="s">
        <v>10</v>
      </c>
      <c r="B26" s="549"/>
      <c r="C26" s="530"/>
      <c r="D26" s="530"/>
      <c r="E26" s="530"/>
      <c r="F26" s="530"/>
      <c r="G26" s="551"/>
      <c r="H26" s="549"/>
      <c r="I26" s="530"/>
      <c r="J26" s="530"/>
      <c r="K26" s="530"/>
      <c r="L26" s="530"/>
      <c r="M26" s="551"/>
    </row>
    <row r="27" spans="1:13" ht="18.75" x14ac:dyDescent="0.3">
      <c r="A27" s="530" t="s">
        <v>595</v>
      </c>
      <c r="B27" s="549"/>
      <c r="C27" s="530"/>
      <c r="D27" s="530"/>
      <c r="E27" s="550">
        <f>B27*C27*D27</f>
        <v>0</v>
      </c>
      <c r="F27" s="550">
        <f t="shared" ref="F27:F32" si="0">E27*0.27</f>
        <v>0</v>
      </c>
      <c r="G27" s="551">
        <f t="shared" ref="G27:G33" si="1">SUM(E27:F27)</f>
        <v>0</v>
      </c>
      <c r="H27" s="549">
        <v>64</v>
      </c>
      <c r="I27" s="530">
        <v>220</v>
      </c>
      <c r="J27" s="530">
        <v>243</v>
      </c>
      <c r="K27" s="550">
        <f t="shared" ref="K27:K31" si="2">H27*I27*J27</f>
        <v>3421440</v>
      </c>
      <c r="L27" s="550">
        <v>881199</v>
      </c>
      <c r="M27" s="551">
        <f t="shared" ref="M27:M33" si="3">SUM(K27:L27)</f>
        <v>4302639</v>
      </c>
    </row>
    <row r="28" spans="1:13" ht="18.75" x14ac:dyDescent="0.3">
      <c r="A28" s="525" t="s">
        <v>597</v>
      </c>
      <c r="B28" s="549"/>
      <c r="C28" s="530"/>
      <c r="D28" s="530"/>
      <c r="E28" s="550">
        <f>B28*C28*D28</f>
        <v>0</v>
      </c>
      <c r="F28" s="550">
        <f t="shared" si="0"/>
        <v>0</v>
      </c>
      <c r="G28" s="551">
        <f t="shared" si="1"/>
        <v>0</v>
      </c>
      <c r="H28" s="549">
        <v>22</v>
      </c>
      <c r="I28" s="530">
        <v>220</v>
      </c>
      <c r="J28" s="530">
        <v>122</v>
      </c>
      <c r="K28" s="550">
        <f t="shared" si="2"/>
        <v>590480</v>
      </c>
      <c r="L28" s="550">
        <v>102643</v>
      </c>
      <c r="M28" s="551">
        <f t="shared" si="3"/>
        <v>693123</v>
      </c>
    </row>
    <row r="29" spans="1:13" ht="18.75" x14ac:dyDescent="0.3">
      <c r="A29" s="525" t="s">
        <v>596</v>
      </c>
      <c r="B29" s="549"/>
      <c r="C29" s="530"/>
      <c r="D29" s="530"/>
      <c r="E29" s="550">
        <f>B29*C29*D29</f>
        <v>0</v>
      </c>
      <c r="F29" s="550">
        <f t="shared" si="0"/>
        <v>0</v>
      </c>
      <c r="G29" s="551">
        <f t="shared" si="1"/>
        <v>0</v>
      </c>
      <c r="H29" s="549">
        <v>4</v>
      </c>
      <c r="I29" s="530">
        <v>220</v>
      </c>
      <c r="J29" s="530">
        <v>61</v>
      </c>
      <c r="K29" s="550">
        <f t="shared" si="2"/>
        <v>53680</v>
      </c>
      <c r="L29" s="550">
        <f t="shared" ref="L29:L32" si="4">K29*0.27</f>
        <v>14493.6</v>
      </c>
      <c r="M29" s="551">
        <f t="shared" si="3"/>
        <v>68173.600000000006</v>
      </c>
    </row>
    <row r="30" spans="1:13" ht="18.75" x14ac:dyDescent="0.3">
      <c r="A30" s="525" t="s">
        <v>598</v>
      </c>
      <c r="B30" s="549"/>
      <c r="C30" s="530"/>
      <c r="D30" s="530"/>
      <c r="E30" s="550">
        <f>B30*C30*D30</f>
        <v>0</v>
      </c>
      <c r="F30" s="550">
        <f t="shared" si="0"/>
        <v>0</v>
      </c>
      <c r="G30" s="551">
        <f t="shared" si="1"/>
        <v>0</v>
      </c>
      <c r="H30" s="549">
        <v>4</v>
      </c>
      <c r="I30" s="530">
        <v>220</v>
      </c>
      <c r="J30" s="530">
        <v>49</v>
      </c>
      <c r="K30" s="550">
        <f t="shared" si="2"/>
        <v>43120</v>
      </c>
      <c r="L30" s="550">
        <v>15325</v>
      </c>
      <c r="M30" s="551">
        <f t="shared" si="3"/>
        <v>58445</v>
      </c>
    </row>
    <row r="31" spans="1:13" ht="18.75" x14ac:dyDescent="0.3">
      <c r="A31" s="525" t="s">
        <v>629</v>
      </c>
      <c r="B31" s="549"/>
      <c r="C31" s="530"/>
      <c r="D31" s="530"/>
      <c r="E31" s="550">
        <f>B31*C31*D31</f>
        <v>0</v>
      </c>
      <c r="F31" s="550">
        <f t="shared" si="0"/>
        <v>0</v>
      </c>
      <c r="G31" s="551">
        <f t="shared" si="1"/>
        <v>0</v>
      </c>
      <c r="H31" s="549">
        <v>4</v>
      </c>
      <c r="I31" s="530">
        <v>220</v>
      </c>
      <c r="J31" s="530">
        <v>25</v>
      </c>
      <c r="K31" s="550">
        <f t="shared" si="2"/>
        <v>22000</v>
      </c>
      <c r="L31" s="550">
        <f t="shared" si="4"/>
        <v>5940</v>
      </c>
      <c r="M31" s="551">
        <f t="shared" si="3"/>
        <v>27940</v>
      </c>
    </row>
    <row r="32" spans="1:13" ht="18.75" x14ac:dyDescent="0.3">
      <c r="A32" s="530" t="s">
        <v>630</v>
      </c>
      <c r="B32" s="549"/>
      <c r="C32" s="530"/>
      <c r="D32" s="530"/>
      <c r="E32" s="550"/>
      <c r="F32" s="550">
        <f t="shared" si="0"/>
        <v>0</v>
      </c>
      <c r="G32" s="551">
        <f t="shared" si="1"/>
        <v>0</v>
      </c>
      <c r="H32" s="549">
        <v>14</v>
      </c>
      <c r="I32" s="530">
        <v>220</v>
      </c>
      <c r="J32" s="530">
        <v>243</v>
      </c>
      <c r="K32" s="550"/>
      <c r="L32" s="550">
        <f t="shared" si="4"/>
        <v>0</v>
      </c>
      <c r="M32" s="551">
        <f t="shared" si="3"/>
        <v>0</v>
      </c>
    </row>
    <row r="33" spans="1:13" ht="18.75" x14ac:dyDescent="0.3">
      <c r="A33" s="677" t="s">
        <v>613</v>
      </c>
      <c r="B33" s="678"/>
      <c r="C33" s="677"/>
      <c r="D33" s="677"/>
      <c r="E33" s="679"/>
      <c r="F33" s="679">
        <f>B33*C33*D33*0.25</f>
        <v>0</v>
      </c>
      <c r="G33" s="680">
        <f t="shared" si="1"/>
        <v>0</v>
      </c>
      <c r="H33" s="678">
        <f>SUM(H27:H32)</f>
        <v>112</v>
      </c>
      <c r="I33" s="677"/>
      <c r="J33" s="677"/>
      <c r="K33" s="679">
        <f>SUM(K27:K32)</f>
        <v>4130720</v>
      </c>
      <c r="L33" s="679">
        <f>K33*0.27</f>
        <v>1115294.4000000001</v>
      </c>
      <c r="M33" s="680">
        <f t="shared" si="3"/>
        <v>5246014.4000000004</v>
      </c>
    </row>
    <row r="34" spans="1:13" ht="18.75" x14ac:dyDescent="0.3">
      <c r="A34" s="682"/>
      <c r="B34" s="678">
        <f>SUM(B27:B33)</f>
        <v>0</v>
      </c>
      <c r="C34" s="677"/>
      <c r="D34" s="677"/>
      <c r="E34" s="681">
        <f>SUM(E27:E33)</f>
        <v>0</v>
      </c>
      <c r="F34" s="681">
        <f>SUM(F27:F33)</f>
        <v>0</v>
      </c>
      <c r="G34" s="680">
        <f>SUM(G27:G33)</f>
        <v>0</v>
      </c>
      <c r="H34" s="678"/>
      <c r="I34" s="677"/>
      <c r="J34" s="677"/>
      <c r="K34" s="681"/>
      <c r="L34" s="681"/>
      <c r="M34" s="680"/>
    </row>
    <row r="35" spans="1:13" ht="18.75" x14ac:dyDescent="0.3">
      <c r="A35" s="530" t="s">
        <v>599</v>
      </c>
      <c r="B35" s="549"/>
      <c r="C35" s="530"/>
      <c r="D35" s="530"/>
      <c r="E35" s="550"/>
      <c r="F35" s="550"/>
      <c r="G35" s="551"/>
      <c r="H35" s="549">
        <v>17</v>
      </c>
      <c r="I35" s="530">
        <v>185</v>
      </c>
      <c r="J35" s="530">
        <v>303</v>
      </c>
      <c r="K35" s="550">
        <f>(H35*I35*J35)</f>
        <v>952935</v>
      </c>
      <c r="L35" s="550">
        <v>307892</v>
      </c>
      <c r="M35" s="551">
        <f>SUM(K35:L35)</f>
        <v>1260827</v>
      </c>
    </row>
    <row r="36" spans="1:13" ht="18.75" x14ac:dyDescent="0.3">
      <c r="A36" s="530" t="s">
        <v>603</v>
      </c>
      <c r="B36" s="549"/>
      <c r="C36" s="530"/>
      <c r="D36" s="530"/>
      <c r="E36" s="550">
        <f t="shared" ref="E36:E45" si="5">B36*C36*D36</f>
        <v>0</v>
      </c>
      <c r="F36" s="550">
        <f t="shared" ref="F36:F45" si="6">E36*0.27</f>
        <v>0</v>
      </c>
      <c r="G36" s="551">
        <f t="shared" ref="G36:G46" si="7">SUM(E36:F36)</f>
        <v>0</v>
      </c>
      <c r="H36" s="549">
        <v>5</v>
      </c>
      <c r="I36" s="530">
        <v>185</v>
      </c>
      <c r="J36" s="530">
        <v>152</v>
      </c>
      <c r="K36" s="550">
        <f t="shared" ref="K36:K46" si="8">H36*I36*J36</f>
        <v>140600</v>
      </c>
      <c r="L36" s="550">
        <f t="shared" ref="L36:L46" si="9">K36*0.27</f>
        <v>37962</v>
      </c>
      <c r="M36" s="551">
        <f t="shared" ref="M36:M46" si="10">SUM(K36:L36)</f>
        <v>178562</v>
      </c>
    </row>
    <row r="37" spans="1:13" ht="18.75" x14ac:dyDescent="0.3">
      <c r="A37" s="530" t="s">
        <v>631</v>
      </c>
      <c r="B37" s="549"/>
      <c r="C37" s="530"/>
      <c r="D37" s="530"/>
      <c r="E37" s="550"/>
      <c r="F37" s="550"/>
      <c r="G37" s="551"/>
      <c r="H37" s="549">
        <v>2</v>
      </c>
      <c r="I37" s="530">
        <v>185</v>
      </c>
      <c r="J37" s="530">
        <v>76</v>
      </c>
      <c r="K37" s="550">
        <f>(H37*I37*J37)</f>
        <v>28120</v>
      </c>
      <c r="L37" s="550">
        <f>K37*0.27</f>
        <v>7592.4000000000005</v>
      </c>
      <c r="M37" s="551">
        <f>SUM(K37+L37)</f>
        <v>35712.400000000001</v>
      </c>
    </row>
    <row r="38" spans="1:13" ht="18.75" x14ac:dyDescent="0.3">
      <c r="A38" s="530" t="s">
        <v>604</v>
      </c>
      <c r="B38" s="549"/>
      <c r="C38" s="530"/>
      <c r="D38" s="530"/>
      <c r="E38" s="550">
        <f t="shared" si="5"/>
        <v>0</v>
      </c>
      <c r="F38" s="550">
        <f t="shared" si="6"/>
        <v>0</v>
      </c>
      <c r="G38" s="551">
        <f t="shared" si="7"/>
        <v>0</v>
      </c>
      <c r="H38" s="549">
        <v>23</v>
      </c>
      <c r="I38" s="530">
        <v>185</v>
      </c>
      <c r="J38" s="530">
        <v>303</v>
      </c>
      <c r="K38" s="550"/>
      <c r="L38" s="550">
        <f t="shared" si="9"/>
        <v>0</v>
      </c>
      <c r="M38" s="551">
        <f t="shared" si="10"/>
        <v>0</v>
      </c>
    </row>
    <row r="39" spans="1:13" ht="18.75" x14ac:dyDescent="0.3">
      <c r="A39" s="530" t="s">
        <v>600</v>
      </c>
      <c r="B39" s="549"/>
      <c r="C39" s="530"/>
      <c r="D39" s="530"/>
      <c r="E39" s="550">
        <f t="shared" si="5"/>
        <v>0</v>
      </c>
      <c r="F39" s="550">
        <f t="shared" si="6"/>
        <v>0</v>
      </c>
      <c r="G39" s="551">
        <f t="shared" si="7"/>
        <v>0</v>
      </c>
      <c r="H39" s="549">
        <v>4</v>
      </c>
      <c r="I39" s="530">
        <v>185</v>
      </c>
      <c r="J39" s="530">
        <v>346</v>
      </c>
      <c r="K39" s="550">
        <f t="shared" si="8"/>
        <v>256040</v>
      </c>
      <c r="L39" s="550">
        <f t="shared" si="9"/>
        <v>69130.8</v>
      </c>
      <c r="M39" s="551">
        <f t="shared" si="10"/>
        <v>325170.8</v>
      </c>
    </row>
    <row r="40" spans="1:13" ht="18.75" x14ac:dyDescent="0.3">
      <c r="A40" s="530" t="s">
        <v>605</v>
      </c>
      <c r="B40" s="549"/>
      <c r="C40" s="530"/>
      <c r="D40" s="530"/>
      <c r="E40" s="550">
        <f t="shared" si="5"/>
        <v>0</v>
      </c>
      <c r="F40" s="550">
        <f t="shared" si="6"/>
        <v>0</v>
      </c>
      <c r="G40" s="551">
        <f t="shared" si="7"/>
        <v>0</v>
      </c>
      <c r="H40" s="549">
        <v>4</v>
      </c>
      <c r="I40" s="530">
        <v>185</v>
      </c>
      <c r="J40" s="530">
        <v>173</v>
      </c>
      <c r="K40" s="550">
        <f t="shared" si="8"/>
        <v>128020</v>
      </c>
      <c r="L40" s="550">
        <f t="shared" si="9"/>
        <v>34565.4</v>
      </c>
      <c r="M40" s="551">
        <f t="shared" si="10"/>
        <v>162585.4</v>
      </c>
    </row>
    <row r="41" spans="1:13" ht="18.75" x14ac:dyDescent="0.3">
      <c r="A41" s="530" t="s">
        <v>632</v>
      </c>
      <c r="B41" s="549"/>
      <c r="C41" s="530"/>
      <c r="D41" s="530"/>
      <c r="E41" s="550"/>
      <c r="F41" s="550"/>
      <c r="G41" s="551"/>
      <c r="H41" s="549">
        <v>1</v>
      </c>
      <c r="I41" s="530">
        <v>185</v>
      </c>
      <c r="J41" s="530">
        <v>87</v>
      </c>
      <c r="K41" s="550">
        <f>(H41*I41*J41)</f>
        <v>16095</v>
      </c>
      <c r="L41" s="550">
        <f>K41*0.27</f>
        <v>4345.6500000000005</v>
      </c>
      <c r="M41" s="551">
        <f t="shared" si="10"/>
        <v>20440.650000000001</v>
      </c>
    </row>
    <row r="42" spans="1:13" ht="18.75" x14ac:dyDescent="0.3">
      <c r="A42" s="530" t="s">
        <v>606</v>
      </c>
      <c r="B42" s="549"/>
      <c r="C42" s="530"/>
      <c r="D42" s="530"/>
      <c r="E42" s="550">
        <f t="shared" si="5"/>
        <v>0</v>
      </c>
      <c r="F42" s="550">
        <f t="shared" si="6"/>
        <v>0</v>
      </c>
      <c r="G42" s="551">
        <f t="shared" si="7"/>
        <v>0</v>
      </c>
      <c r="H42" s="549">
        <v>19</v>
      </c>
      <c r="I42" s="530">
        <v>185</v>
      </c>
      <c r="J42" s="530">
        <v>306</v>
      </c>
      <c r="K42" s="550"/>
      <c r="L42" s="550">
        <f t="shared" si="9"/>
        <v>0</v>
      </c>
      <c r="M42" s="551">
        <f t="shared" si="10"/>
        <v>0</v>
      </c>
    </row>
    <row r="43" spans="1:13" ht="18.75" x14ac:dyDescent="0.3">
      <c r="A43" s="530" t="s">
        <v>607</v>
      </c>
      <c r="B43" s="549"/>
      <c r="C43" s="530"/>
      <c r="D43" s="530"/>
      <c r="E43" s="550">
        <f t="shared" si="5"/>
        <v>0</v>
      </c>
      <c r="F43" s="550">
        <f t="shared" si="6"/>
        <v>0</v>
      </c>
      <c r="G43" s="551">
        <f t="shared" si="7"/>
        <v>0</v>
      </c>
      <c r="H43" s="549">
        <v>14</v>
      </c>
      <c r="I43" s="530">
        <v>185</v>
      </c>
      <c r="J43" s="530">
        <v>197</v>
      </c>
      <c r="K43" s="550">
        <f t="shared" si="8"/>
        <v>510230</v>
      </c>
      <c r="L43" s="550">
        <f t="shared" si="9"/>
        <v>137762.1</v>
      </c>
      <c r="M43" s="551">
        <f t="shared" si="10"/>
        <v>647992.1</v>
      </c>
    </row>
    <row r="44" spans="1:13" ht="18.75" x14ac:dyDescent="0.3">
      <c r="A44" s="530" t="s">
        <v>608</v>
      </c>
      <c r="B44" s="549"/>
      <c r="C44" s="530"/>
      <c r="D44" s="530"/>
      <c r="E44" s="550">
        <f t="shared" si="5"/>
        <v>0</v>
      </c>
      <c r="F44" s="550">
        <f t="shared" si="6"/>
        <v>0</v>
      </c>
      <c r="G44" s="551">
        <f t="shared" si="7"/>
        <v>0</v>
      </c>
      <c r="H44" s="549">
        <v>7</v>
      </c>
      <c r="I44" s="530">
        <v>185</v>
      </c>
      <c r="J44" s="530">
        <v>98</v>
      </c>
      <c r="K44" s="550">
        <f t="shared" si="8"/>
        <v>126910</v>
      </c>
      <c r="L44" s="550">
        <f t="shared" si="9"/>
        <v>34265.700000000004</v>
      </c>
      <c r="M44" s="551">
        <f t="shared" si="10"/>
        <v>161175.70000000001</v>
      </c>
    </row>
    <row r="45" spans="1:13" ht="18.75" x14ac:dyDescent="0.3">
      <c r="A45" s="530" t="s">
        <v>633</v>
      </c>
      <c r="B45" s="549"/>
      <c r="C45" s="530"/>
      <c r="D45" s="530"/>
      <c r="E45" s="550">
        <f t="shared" si="5"/>
        <v>0</v>
      </c>
      <c r="F45" s="550">
        <f t="shared" si="6"/>
        <v>0</v>
      </c>
      <c r="G45" s="551">
        <f t="shared" si="7"/>
        <v>0</v>
      </c>
      <c r="H45" s="549">
        <v>1</v>
      </c>
      <c r="I45" s="530">
        <v>18</v>
      </c>
      <c r="J45" s="530">
        <v>197</v>
      </c>
      <c r="K45" s="550"/>
      <c r="L45" s="550">
        <f t="shared" si="9"/>
        <v>0</v>
      </c>
      <c r="M45" s="551">
        <f t="shared" si="10"/>
        <v>0</v>
      </c>
    </row>
    <row r="46" spans="1:13" ht="18.75" x14ac:dyDescent="0.3">
      <c r="A46" s="530" t="s">
        <v>609</v>
      </c>
      <c r="B46" s="549"/>
      <c r="C46" s="530"/>
      <c r="D46" s="530"/>
      <c r="E46" s="550"/>
      <c r="F46" s="550"/>
      <c r="G46" s="551">
        <f t="shared" si="7"/>
        <v>0</v>
      </c>
      <c r="H46" s="549">
        <v>8</v>
      </c>
      <c r="I46" s="530">
        <v>185</v>
      </c>
      <c r="J46" s="530">
        <v>225</v>
      </c>
      <c r="K46" s="550">
        <f t="shared" si="8"/>
        <v>333000</v>
      </c>
      <c r="L46" s="550">
        <f t="shared" si="9"/>
        <v>89910</v>
      </c>
      <c r="M46" s="551">
        <f t="shared" si="10"/>
        <v>422910</v>
      </c>
    </row>
    <row r="47" spans="1:13" ht="18.75" x14ac:dyDescent="0.3">
      <c r="A47" s="673" t="s">
        <v>610</v>
      </c>
      <c r="B47" s="552">
        <f>SUM(B36:B46)</f>
        <v>0</v>
      </c>
      <c r="C47" s="540"/>
      <c r="D47" s="540"/>
      <c r="E47" s="553">
        <f>SUM(E36:E46)</f>
        <v>0</v>
      </c>
      <c r="F47" s="553">
        <f>SUM(F36:F46)</f>
        <v>0</v>
      </c>
      <c r="G47" s="554">
        <f>SUM(G36:G46)</f>
        <v>0</v>
      </c>
      <c r="H47" s="674">
        <v>5</v>
      </c>
      <c r="I47" s="673">
        <v>185</v>
      </c>
      <c r="J47" s="673">
        <v>113</v>
      </c>
      <c r="K47" s="675">
        <f>(H47*I47*J47)</f>
        <v>104525</v>
      </c>
      <c r="L47" s="675">
        <v>33916</v>
      </c>
      <c r="M47" s="676">
        <f>SUM(K47:L47)</f>
        <v>138441</v>
      </c>
    </row>
    <row r="48" spans="1:13" ht="18.75" x14ac:dyDescent="0.3">
      <c r="A48" s="530" t="s">
        <v>611</v>
      </c>
      <c r="B48" s="549"/>
      <c r="C48" s="530"/>
      <c r="D48" s="530"/>
      <c r="E48" s="530"/>
      <c r="F48" s="530"/>
      <c r="G48" s="551"/>
      <c r="H48" s="549">
        <v>1</v>
      </c>
      <c r="I48" s="530">
        <v>185</v>
      </c>
      <c r="J48" s="530">
        <v>197</v>
      </c>
      <c r="K48" s="530"/>
      <c r="L48" s="530"/>
      <c r="M48" s="551"/>
    </row>
    <row r="49" spans="1:13" ht="18.75" x14ac:dyDescent="0.3">
      <c r="A49" s="682" t="s">
        <v>612</v>
      </c>
      <c r="B49" s="678"/>
      <c r="C49" s="677"/>
      <c r="D49" s="677"/>
      <c r="E49" s="679">
        <f>B49*C49*D49</f>
        <v>0</v>
      </c>
      <c r="F49" s="679">
        <f>E49*0.27</f>
        <v>0</v>
      </c>
      <c r="G49" s="680">
        <f t="shared" ref="G49:G54" si="11">SUM(E49:F49)</f>
        <v>0</v>
      </c>
      <c r="H49" s="678">
        <f>SUM(H35:H48)</f>
        <v>111</v>
      </c>
      <c r="I49" s="677"/>
      <c r="J49" s="677"/>
      <c r="K49" s="679">
        <f>SUM(K35:K48)</f>
        <v>2596475</v>
      </c>
      <c r="L49" s="679">
        <f>K49*0.27</f>
        <v>701048.25</v>
      </c>
      <c r="M49" s="680">
        <f t="shared" ref="M49:M54" si="12">SUM(K49:L49)</f>
        <v>3297523.25</v>
      </c>
    </row>
    <row r="50" spans="1:13" ht="18.75" x14ac:dyDescent="0.3">
      <c r="A50" s="540"/>
      <c r="B50" s="552">
        <f>SUM(B49)</f>
        <v>0</v>
      </c>
      <c r="C50" s="552">
        <f>SUM(C49)</f>
        <v>0</v>
      </c>
      <c r="D50" s="552">
        <f>SUM(D49)</f>
        <v>0</v>
      </c>
      <c r="E50" s="552">
        <f>SUM(E49)</f>
        <v>0</v>
      </c>
      <c r="F50" s="552">
        <f>SUM(F49)</f>
        <v>0</v>
      </c>
      <c r="G50" s="554">
        <f t="shared" si="11"/>
        <v>0</v>
      </c>
      <c r="H50" s="552"/>
      <c r="I50" s="552"/>
      <c r="J50" s="552"/>
      <c r="K50" s="10"/>
      <c r="L50" s="10"/>
      <c r="M50" s="554">
        <f t="shared" si="12"/>
        <v>0</v>
      </c>
    </row>
    <row r="51" spans="1:13" ht="18.75" x14ac:dyDescent="0.3">
      <c r="A51" s="530" t="s">
        <v>614</v>
      </c>
      <c r="B51" s="549"/>
      <c r="C51" s="530"/>
      <c r="D51" s="530"/>
      <c r="E51" s="530"/>
      <c r="F51" s="530"/>
      <c r="G51" s="551">
        <f t="shared" si="11"/>
        <v>0</v>
      </c>
      <c r="H51" s="549">
        <v>5</v>
      </c>
      <c r="I51" s="530">
        <v>235</v>
      </c>
      <c r="J51" s="530">
        <v>237</v>
      </c>
      <c r="K51" s="530">
        <f>(H51*J51*I51)</f>
        <v>278475</v>
      </c>
      <c r="L51" s="530">
        <v>108864</v>
      </c>
      <c r="M51" s="551">
        <f>SUM(K51:L51)</f>
        <v>387339</v>
      </c>
    </row>
    <row r="52" spans="1:13" ht="18.75" x14ac:dyDescent="0.3">
      <c r="A52" s="673" t="s">
        <v>615</v>
      </c>
      <c r="B52" s="549"/>
      <c r="C52" s="530"/>
      <c r="D52" s="530"/>
      <c r="E52" s="530"/>
      <c r="F52" s="530"/>
      <c r="G52" s="551">
        <f t="shared" si="11"/>
        <v>0</v>
      </c>
      <c r="H52" s="549">
        <v>2</v>
      </c>
      <c r="I52" s="530">
        <v>235</v>
      </c>
      <c r="J52" s="530">
        <v>119</v>
      </c>
      <c r="K52" s="550">
        <f>(H52*I52*J52)</f>
        <v>55930</v>
      </c>
      <c r="L52" s="550">
        <f>K52*0.27</f>
        <v>15101.1</v>
      </c>
      <c r="M52" s="551">
        <f t="shared" si="12"/>
        <v>71031.100000000006</v>
      </c>
    </row>
    <row r="53" spans="1:13" ht="18.75" x14ac:dyDescent="0.3">
      <c r="A53" s="530" t="s">
        <v>616</v>
      </c>
      <c r="B53" s="549"/>
      <c r="C53" s="549"/>
      <c r="D53" s="530"/>
      <c r="E53" s="550">
        <f>B53*C53*D53</f>
        <v>0</v>
      </c>
      <c r="F53" s="550">
        <f>E53*0.27</f>
        <v>0</v>
      </c>
      <c r="G53" s="551">
        <f t="shared" si="11"/>
        <v>0</v>
      </c>
      <c r="H53" s="549">
        <v>2</v>
      </c>
      <c r="I53" s="525">
        <v>235</v>
      </c>
      <c r="J53" s="530">
        <v>237</v>
      </c>
      <c r="K53" s="550" t="s">
        <v>49</v>
      </c>
      <c r="L53" s="550" t="s">
        <v>49</v>
      </c>
      <c r="M53" s="551">
        <f t="shared" si="12"/>
        <v>0</v>
      </c>
    </row>
    <row r="54" spans="1:13" ht="18.75" x14ac:dyDescent="0.3">
      <c r="A54" s="677" t="s">
        <v>617</v>
      </c>
      <c r="B54" s="678"/>
      <c r="C54" s="677"/>
      <c r="D54" s="677"/>
      <c r="E54" s="679">
        <f>B54*C54*D54</f>
        <v>0</v>
      </c>
      <c r="F54" s="679">
        <f>E54*0.27</f>
        <v>0</v>
      </c>
      <c r="G54" s="680">
        <f t="shared" si="11"/>
        <v>0</v>
      </c>
      <c r="H54" s="678">
        <f>SUM(H51:H53)</f>
        <v>9</v>
      </c>
      <c r="I54" s="677"/>
      <c r="J54" s="677"/>
      <c r="K54" s="679">
        <f>SUM(K51:K53)</f>
        <v>334405</v>
      </c>
      <c r="L54" s="679">
        <f>K54*0.27</f>
        <v>90289.35</v>
      </c>
      <c r="M54" s="680">
        <f t="shared" si="12"/>
        <v>424694.35</v>
      </c>
    </row>
    <row r="55" spans="1:13" ht="18.75" x14ac:dyDescent="0.3">
      <c r="A55" s="559"/>
      <c r="B55" s="552">
        <f>SUM(B53:B54)</f>
        <v>0</v>
      </c>
      <c r="C55" s="540"/>
      <c r="D55" s="540"/>
      <c r="E55" s="553">
        <f>SUM(E53:E54)</f>
        <v>0</v>
      </c>
      <c r="F55" s="553">
        <f>SUM(F53:F54)</f>
        <v>0</v>
      </c>
      <c r="G55" s="554">
        <f>SUM(G53:G54)</f>
        <v>0</v>
      </c>
      <c r="H55" s="552"/>
      <c r="I55" s="540"/>
      <c r="J55" s="540"/>
      <c r="K55" s="553"/>
      <c r="L55" s="553"/>
      <c r="M55" s="554"/>
    </row>
    <row r="56" spans="1:13" ht="18.75" x14ac:dyDescent="0.3">
      <c r="A56" s="559" t="s">
        <v>618</v>
      </c>
      <c r="B56" s="552"/>
      <c r="C56" s="540"/>
      <c r="D56" s="540"/>
      <c r="E56" s="553"/>
      <c r="F56" s="553"/>
      <c r="G56" s="554"/>
      <c r="H56" s="552">
        <v>50</v>
      </c>
      <c r="I56" s="540">
        <v>240</v>
      </c>
      <c r="J56" s="540">
        <v>543</v>
      </c>
      <c r="K56" s="553">
        <f>(H56*I56*J56)</f>
        <v>6516000</v>
      </c>
      <c r="L56" s="553">
        <f>K56*0.27</f>
        <v>1759320</v>
      </c>
      <c r="M56" s="554">
        <f>SUM(K56:L56)</f>
        <v>8275320</v>
      </c>
    </row>
    <row r="57" spans="1:13" ht="18.75" x14ac:dyDescent="0.3">
      <c r="A57" s="530"/>
      <c r="B57" s="549"/>
      <c r="C57" s="530"/>
      <c r="D57" s="530"/>
      <c r="E57" s="550">
        <f>B57*C57*D57</f>
        <v>0</v>
      </c>
      <c r="F57" s="550">
        <f>E57*0.27</f>
        <v>0</v>
      </c>
      <c r="G57" s="554">
        <f>SUM(E57+F57)</f>
        <v>0</v>
      </c>
      <c r="H57" s="549"/>
      <c r="I57" s="530"/>
      <c r="J57" s="530"/>
      <c r="K57" s="550">
        <f>H57*I57*J57</f>
        <v>0</v>
      </c>
      <c r="L57" s="550">
        <f>K57*0.27</f>
        <v>0</v>
      </c>
      <c r="M57" s="554">
        <f>SUM(K57+L57)</f>
        <v>0</v>
      </c>
    </row>
    <row r="58" spans="1:13" ht="18.75" x14ac:dyDescent="0.3">
      <c r="A58" s="540"/>
      <c r="B58" s="552"/>
      <c r="C58" s="540"/>
      <c r="D58" s="540"/>
      <c r="E58" s="553">
        <f>B58*C58*D58</f>
        <v>0</v>
      </c>
      <c r="F58" s="553">
        <f>E58*0.27</f>
        <v>0</v>
      </c>
      <c r="G58" s="554">
        <f>SUM(E58+F58)</f>
        <v>0</v>
      </c>
      <c r="H58" s="552"/>
      <c r="I58" s="540"/>
      <c r="J58" s="540"/>
      <c r="K58" s="553">
        <f>H58*I58*J58</f>
        <v>0</v>
      </c>
      <c r="L58" s="553">
        <f>K58*0.27</f>
        <v>0</v>
      </c>
      <c r="M58" s="554">
        <f>SUM(K58+L58)</f>
        <v>0</v>
      </c>
    </row>
    <row r="59" spans="1:13" ht="19.5" thickBot="1" x14ac:dyDescent="0.35">
      <c r="A59" s="686"/>
      <c r="B59" s="687"/>
      <c r="C59" s="686"/>
      <c r="D59" s="686"/>
      <c r="E59" s="688"/>
      <c r="F59" s="688"/>
      <c r="G59" s="689"/>
      <c r="H59" s="687"/>
      <c r="I59" s="686"/>
      <c r="J59" s="686"/>
      <c r="K59" s="688"/>
      <c r="L59" s="688"/>
      <c r="M59" s="689"/>
    </row>
    <row r="60" spans="1:13" ht="20.25" thickTop="1" thickBot="1" x14ac:dyDescent="0.35">
      <c r="A60" s="690" t="s">
        <v>37</v>
      </c>
      <c r="B60" s="690">
        <f>SUM(B34,B47,B55,B58,B50,B57)</f>
        <v>0</v>
      </c>
      <c r="C60" s="690"/>
      <c r="D60" s="690"/>
      <c r="E60" s="690">
        <f>SUM(E34,E47,E55,E58,E50,E57)</f>
        <v>0</v>
      </c>
      <c r="F60" s="691">
        <f>SUM(F34,F47,F55,F58,F50,F57)</f>
        <v>0</v>
      </c>
      <c r="G60" s="692">
        <f>SUM(G34,G47,G55,G58,G50,G57)</f>
        <v>0</v>
      </c>
      <c r="H60" s="690">
        <f>SUM(H34,H47,H55,H58,H50,H57)</f>
        <v>5</v>
      </c>
      <c r="I60" s="690"/>
      <c r="J60" s="690"/>
      <c r="K60" s="693">
        <f>SUM(K33+K49+K54+K56)</f>
        <v>13577600</v>
      </c>
      <c r="L60" s="693">
        <f t="shared" ref="L60:M60" si="13">SUM(L33+L49+L54+L56)</f>
        <v>3665952</v>
      </c>
      <c r="M60" s="693">
        <f t="shared" si="13"/>
        <v>17243552</v>
      </c>
    </row>
    <row r="61" spans="1:13" ht="13.5" thickTop="1" x14ac:dyDescent="0.2"/>
  </sheetData>
  <mergeCells count="2">
    <mergeCell ref="B1:G1"/>
    <mergeCell ref="H1:M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>
    <oddHeader>&amp;L&amp;"Times,Félkövér"&amp;14Hegyeshalom Nagyközségi Önkormányzat&amp;C&amp;"Times,Félkövér"&amp;14Élelmezési  kiadások és bevételek2015. évi terv &amp;R&amp;"Times,Normál"&amp;12 11. mellékletAdatok: Ft-ban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7"/>
  <sheetViews>
    <sheetView view="pageLayout" workbookViewId="0">
      <selection activeCell="C4" sqref="C4"/>
    </sheetView>
  </sheetViews>
  <sheetFormatPr defaultRowHeight="12.75" x14ac:dyDescent="0.2"/>
  <cols>
    <col min="1" max="1" width="12.5703125" customWidth="1"/>
    <col min="2" max="2" width="32.42578125" customWidth="1"/>
    <col min="3" max="3" width="43.5703125" customWidth="1"/>
  </cols>
  <sheetData>
    <row r="1" spans="1:7" ht="18" x14ac:dyDescent="0.2">
      <c r="A1" s="863" t="s">
        <v>586</v>
      </c>
      <c r="B1" s="863"/>
      <c r="C1" s="863"/>
    </row>
    <row r="2" spans="1:7" x14ac:dyDescent="0.2">
      <c r="A2" s="864" t="s">
        <v>626</v>
      </c>
      <c r="B2" s="864"/>
      <c r="C2" s="864"/>
    </row>
    <row r="3" spans="1:7" x14ac:dyDescent="0.2">
      <c r="A3" s="563"/>
      <c r="B3" s="563"/>
      <c r="C3" s="563"/>
    </row>
    <row r="4" spans="1:7" ht="13.5" thickBot="1" x14ac:dyDescent="0.25">
      <c r="A4" s="564"/>
      <c r="B4" s="564"/>
      <c r="C4" s="565" t="s">
        <v>681</v>
      </c>
    </row>
    <row r="5" spans="1:7" ht="13.5" thickBot="1" x14ac:dyDescent="0.25">
      <c r="A5" s="566" t="s">
        <v>486</v>
      </c>
      <c r="B5" s="566" t="s">
        <v>487</v>
      </c>
      <c r="C5" s="566" t="s">
        <v>627</v>
      </c>
    </row>
    <row r="6" spans="1:7" x14ac:dyDescent="0.2">
      <c r="A6" s="567"/>
      <c r="B6" s="568"/>
      <c r="C6" s="569"/>
    </row>
    <row r="7" spans="1:7" x14ac:dyDescent="0.2">
      <c r="A7" s="570" t="s">
        <v>542</v>
      </c>
      <c r="B7" s="488" t="s">
        <v>544</v>
      </c>
      <c r="C7" s="571"/>
    </row>
    <row r="8" spans="1:7" x14ac:dyDescent="0.2">
      <c r="A8" s="572" t="s">
        <v>543</v>
      </c>
      <c r="B8" s="490" t="s">
        <v>587</v>
      </c>
      <c r="C8" s="573">
        <v>134362</v>
      </c>
    </row>
    <row r="9" spans="1:7" x14ac:dyDescent="0.2">
      <c r="A9" s="572"/>
      <c r="B9" s="490"/>
      <c r="C9" s="573"/>
    </row>
    <row r="10" spans="1:7" x14ac:dyDescent="0.2">
      <c r="A10" s="572"/>
      <c r="B10" s="490"/>
      <c r="C10" s="573"/>
    </row>
    <row r="11" spans="1:7" x14ac:dyDescent="0.2">
      <c r="A11" s="572" t="s">
        <v>545</v>
      </c>
      <c r="B11" s="490" t="s">
        <v>47</v>
      </c>
      <c r="C11" s="573">
        <v>329692</v>
      </c>
    </row>
    <row r="12" spans="1:7" x14ac:dyDescent="0.2">
      <c r="A12" s="574" t="s">
        <v>588</v>
      </c>
      <c r="B12" s="490" t="s">
        <v>589</v>
      </c>
      <c r="C12" s="573">
        <v>111051</v>
      </c>
      <c r="G12" s="518"/>
    </row>
    <row r="13" spans="1:7" x14ac:dyDescent="0.2">
      <c r="A13" s="572"/>
      <c r="B13" s="490"/>
      <c r="C13" s="573"/>
      <c r="G13" s="518"/>
    </row>
    <row r="14" spans="1:7" x14ac:dyDescent="0.2">
      <c r="A14" s="572"/>
      <c r="B14" s="575"/>
      <c r="C14" s="576"/>
    </row>
    <row r="15" spans="1:7" x14ac:dyDescent="0.2">
      <c r="A15" s="577"/>
      <c r="B15" s="578"/>
      <c r="C15" s="573"/>
    </row>
    <row r="16" spans="1:7" x14ac:dyDescent="0.2">
      <c r="A16" s="572"/>
      <c r="B16" s="490"/>
      <c r="C16" s="573"/>
      <c r="G16" s="518"/>
    </row>
    <row r="17" spans="1:3" x14ac:dyDescent="0.2">
      <c r="A17" s="572"/>
      <c r="B17" s="490"/>
      <c r="C17" s="573"/>
    </row>
    <row r="18" spans="1:3" x14ac:dyDescent="0.2">
      <c r="A18" s="572"/>
      <c r="B18" s="490"/>
      <c r="C18" s="573"/>
    </row>
    <row r="19" spans="1:3" x14ac:dyDescent="0.2">
      <c r="A19" s="572"/>
      <c r="B19" s="490"/>
      <c r="C19" s="573"/>
    </row>
    <row r="20" spans="1:3" x14ac:dyDescent="0.2">
      <c r="A20" s="572"/>
      <c r="B20" s="490"/>
      <c r="C20" s="573"/>
    </row>
    <row r="21" spans="1:3" x14ac:dyDescent="0.2">
      <c r="A21" s="572"/>
      <c r="B21" s="490"/>
      <c r="C21" s="573"/>
    </row>
    <row r="22" spans="1:3" x14ac:dyDescent="0.2">
      <c r="A22" s="572"/>
      <c r="B22" s="490"/>
      <c r="C22" s="573"/>
    </row>
    <row r="23" spans="1:3" x14ac:dyDescent="0.2">
      <c r="A23" s="572"/>
      <c r="B23" s="496"/>
      <c r="C23" s="579"/>
    </row>
    <row r="24" spans="1:3" x14ac:dyDescent="0.2">
      <c r="A24" s="580"/>
      <c r="B24" s="496"/>
      <c r="C24" s="579"/>
    </row>
    <row r="25" spans="1:3" x14ac:dyDescent="0.2">
      <c r="A25" s="572"/>
      <c r="B25" s="490"/>
      <c r="C25" s="573"/>
    </row>
    <row r="26" spans="1:3" x14ac:dyDescent="0.2">
      <c r="A26" s="572"/>
      <c r="B26" s="490"/>
      <c r="C26" s="573"/>
    </row>
    <row r="27" spans="1:3" x14ac:dyDescent="0.2">
      <c r="A27" s="572"/>
      <c r="B27" s="490"/>
      <c r="C27" s="573"/>
    </row>
    <row r="28" spans="1:3" x14ac:dyDescent="0.2">
      <c r="A28" s="572"/>
      <c r="B28" s="490"/>
      <c r="C28" s="573"/>
    </row>
    <row r="29" spans="1:3" x14ac:dyDescent="0.2">
      <c r="A29" s="572"/>
      <c r="B29" s="575"/>
      <c r="C29" s="576"/>
    </row>
    <row r="30" spans="1:3" x14ac:dyDescent="0.2">
      <c r="A30" s="572"/>
      <c r="B30" s="490"/>
      <c r="C30" s="573"/>
    </row>
    <row r="31" spans="1:3" x14ac:dyDescent="0.2">
      <c r="A31" s="572"/>
      <c r="B31" s="490"/>
      <c r="C31" s="573"/>
    </row>
    <row r="32" spans="1:3" x14ac:dyDescent="0.2">
      <c r="A32" s="572"/>
      <c r="B32" s="490"/>
      <c r="C32" s="573"/>
    </row>
    <row r="33" spans="1:3" x14ac:dyDescent="0.2">
      <c r="A33" s="572"/>
      <c r="B33" s="575"/>
      <c r="C33" s="576"/>
    </row>
    <row r="34" spans="1:3" x14ac:dyDescent="0.2">
      <c r="A34" s="572"/>
      <c r="B34" s="490"/>
      <c r="C34" s="576"/>
    </row>
    <row r="35" spans="1:3" x14ac:dyDescent="0.2">
      <c r="A35" s="577"/>
      <c r="B35" s="490"/>
      <c r="C35" s="576"/>
    </row>
    <row r="36" spans="1:3" ht="13.5" thickBot="1" x14ac:dyDescent="0.25">
      <c r="A36" s="575"/>
      <c r="B36" s="490"/>
      <c r="C36" s="576"/>
    </row>
    <row r="37" spans="1:3" ht="18.75" thickBot="1" x14ac:dyDescent="0.3">
      <c r="A37" s="560"/>
      <c r="B37" s="561"/>
      <c r="C37" s="562"/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view="pageLayout" zoomScaleSheetLayoutView="100" workbookViewId="0">
      <selection activeCell="E2" sqref="E2"/>
    </sheetView>
  </sheetViews>
  <sheetFormatPr defaultRowHeight="12.75" x14ac:dyDescent="0.2"/>
  <cols>
    <col min="1" max="1" width="6.28515625" customWidth="1"/>
    <col min="2" max="2" width="33.28515625" customWidth="1"/>
    <col min="3" max="4" width="13" customWidth="1"/>
    <col min="5" max="5" width="12.28515625" customWidth="1"/>
  </cols>
  <sheetData>
    <row r="1" spans="1:7" x14ac:dyDescent="0.2">
      <c r="A1" s="460"/>
      <c r="B1" s="461" t="s">
        <v>594</v>
      </c>
      <c r="C1" s="462"/>
      <c r="D1" s="462"/>
      <c r="E1" s="462"/>
      <c r="F1" s="462"/>
      <c r="G1" s="462"/>
    </row>
    <row r="2" spans="1:7" ht="13.5" thickBot="1" x14ac:dyDescent="0.25">
      <c r="A2" s="460"/>
      <c r="B2" s="460"/>
      <c r="C2" s="462"/>
      <c r="D2" s="462"/>
      <c r="E2" s="463" t="s">
        <v>664</v>
      </c>
      <c r="F2" s="462"/>
      <c r="G2" s="462"/>
    </row>
    <row r="3" spans="1:7" ht="16.5" thickBot="1" x14ac:dyDescent="0.3">
      <c r="A3" s="464"/>
      <c r="B3" s="865"/>
      <c r="C3" s="867" t="s">
        <v>283</v>
      </c>
      <c r="D3" s="867"/>
      <c r="E3" s="867"/>
      <c r="F3" s="867"/>
      <c r="G3" s="465"/>
    </row>
    <row r="4" spans="1:7" ht="16.5" thickBot="1" x14ac:dyDescent="0.3">
      <c r="A4" s="466"/>
      <c r="B4" s="866"/>
      <c r="C4" s="868" t="s">
        <v>47</v>
      </c>
      <c r="D4" s="869"/>
      <c r="E4" s="870"/>
      <c r="F4" s="467" t="s">
        <v>488</v>
      </c>
      <c r="G4" s="468"/>
    </row>
    <row r="5" spans="1:7" ht="39" x14ac:dyDescent="0.25">
      <c r="A5" s="466"/>
      <c r="B5" s="469"/>
      <c r="C5" s="470" t="s">
        <v>489</v>
      </c>
      <c r="D5" s="599" t="s">
        <v>593</v>
      </c>
      <c r="E5" s="471" t="s">
        <v>490</v>
      </c>
      <c r="F5" s="472"/>
      <c r="G5" s="468"/>
    </row>
    <row r="6" spans="1:7" ht="15.75" x14ac:dyDescent="0.25">
      <c r="A6" s="473">
        <v>1</v>
      </c>
      <c r="B6" s="474" t="s">
        <v>587</v>
      </c>
      <c r="C6" s="474"/>
      <c r="D6" s="474"/>
      <c r="E6" s="475">
        <v>28</v>
      </c>
      <c r="F6" s="476">
        <v>28</v>
      </c>
      <c r="G6" s="477"/>
    </row>
    <row r="7" spans="1:7" ht="15.75" x14ac:dyDescent="0.25">
      <c r="A7" s="473">
        <f>SUM(A6+1)</f>
        <v>2</v>
      </c>
      <c r="B7" s="474" t="s">
        <v>589</v>
      </c>
      <c r="C7" s="474"/>
      <c r="D7" s="474">
        <v>22</v>
      </c>
      <c r="E7" s="475"/>
      <c r="F7" s="476">
        <v>22</v>
      </c>
      <c r="G7" s="477"/>
    </row>
    <row r="8" spans="1:7" ht="15.75" x14ac:dyDescent="0.25">
      <c r="A8" s="473">
        <f t="shared" ref="A8:A34" si="0">SUM(A7+1)</f>
        <v>3</v>
      </c>
      <c r="B8" s="474" t="s">
        <v>47</v>
      </c>
      <c r="C8" s="475">
        <v>1</v>
      </c>
      <c r="D8" s="475">
        <v>1</v>
      </c>
      <c r="E8" s="475">
        <v>10</v>
      </c>
      <c r="F8" s="476">
        <v>12</v>
      </c>
      <c r="G8" s="477"/>
    </row>
    <row r="9" spans="1:7" ht="15.75" x14ac:dyDescent="0.25">
      <c r="A9" s="473">
        <f t="shared" si="0"/>
        <v>4</v>
      </c>
      <c r="B9" s="474"/>
      <c r="C9" s="475"/>
      <c r="D9" s="475"/>
      <c r="E9" s="475"/>
      <c r="F9" s="476"/>
      <c r="G9" s="477"/>
    </row>
    <row r="10" spans="1:7" ht="15.75" x14ac:dyDescent="0.25">
      <c r="A10" s="473">
        <f t="shared" si="0"/>
        <v>5</v>
      </c>
      <c r="B10" s="474"/>
      <c r="C10" s="475"/>
      <c r="D10" s="475"/>
      <c r="E10" s="475"/>
      <c r="F10" s="476"/>
      <c r="G10" s="477"/>
    </row>
    <row r="11" spans="1:7" ht="15.75" x14ac:dyDescent="0.25">
      <c r="A11" s="473">
        <f t="shared" si="0"/>
        <v>6</v>
      </c>
      <c r="B11" s="474"/>
      <c r="C11" s="475"/>
      <c r="D11" s="475"/>
      <c r="E11" s="475"/>
      <c r="F11" s="476"/>
      <c r="G11" s="477"/>
    </row>
    <row r="12" spans="1:7" ht="15.75" x14ac:dyDescent="0.25">
      <c r="A12" s="473">
        <f t="shared" si="0"/>
        <v>7</v>
      </c>
      <c r="B12" s="517"/>
      <c r="C12" s="475"/>
      <c r="D12" s="475"/>
      <c r="E12" s="475"/>
      <c r="F12" s="476"/>
      <c r="G12" s="477"/>
    </row>
    <row r="13" spans="1:7" ht="15.75" x14ac:dyDescent="0.25">
      <c r="A13" s="473"/>
      <c r="B13" s="478"/>
      <c r="C13" s="475"/>
      <c r="D13" s="475"/>
      <c r="E13" s="475"/>
      <c r="F13" s="476"/>
      <c r="G13" s="477"/>
    </row>
    <row r="14" spans="1:7" ht="15.75" x14ac:dyDescent="0.25">
      <c r="A14" s="473">
        <f>SUM(A12+1)</f>
        <v>8</v>
      </c>
      <c r="B14" s="474"/>
      <c r="C14" s="474"/>
      <c r="D14" s="474"/>
      <c r="E14" s="475"/>
      <c r="F14" s="476"/>
      <c r="G14" s="477"/>
    </row>
    <row r="15" spans="1:7" ht="15.75" x14ac:dyDescent="0.25">
      <c r="A15" s="473">
        <f t="shared" si="0"/>
        <v>9</v>
      </c>
      <c r="B15" s="474"/>
      <c r="C15" s="475"/>
      <c r="D15" s="475"/>
      <c r="E15" s="475"/>
      <c r="F15" s="476"/>
      <c r="G15" s="477"/>
    </row>
    <row r="16" spans="1:7" ht="15.75" x14ac:dyDescent="0.25">
      <c r="A16" s="473">
        <f t="shared" si="0"/>
        <v>10</v>
      </c>
      <c r="B16" s="474"/>
      <c r="C16" s="474"/>
      <c r="D16" s="474"/>
      <c r="E16" s="475"/>
      <c r="F16" s="476"/>
      <c r="G16" s="477"/>
    </row>
    <row r="17" spans="1:7" ht="15.75" x14ac:dyDescent="0.25">
      <c r="A17" s="473">
        <f t="shared" si="0"/>
        <v>11</v>
      </c>
      <c r="B17" s="474"/>
      <c r="C17" s="474"/>
      <c r="D17" s="474"/>
      <c r="E17" s="475"/>
      <c r="F17" s="476"/>
      <c r="G17" s="477"/>
    </row>
    <row r="18" spans="1:7" ht="15.75" x14ac:dyDescent="0.25">
      <c r="A18" s="473">
        <f t="shared" si="0"/>
        <v>12</v>
      </c>
      <c r="B18" s="474"/>
      <c r="C18" s="475"/>
      <c r="D18" s="475"/>
      <c r="E18" s="475"/>
      <c r="F18" s="476"/>
      <c r="G18" s="477"/>
    </row>
    <row r="19" spans="1:7" ht="15.75" x14ac:dyDescent="0.25">
      <c r="A19" s="473">
        <f t="shared" si="0"/>
        <v>13</v>
      </c>
      <c r="B19" s="474"/>
      <c r="C19" s="475"/>
      <c r="D19" s="475"/>
      <c r="E19" s="475"/>
      <c r="F19" s="476"/>
      <c r="G19" s="477"/>
    </row>
    <row r="20" spans="1:7" ht="15.75" x14ac:dyDescent="0.25">
      <c r="A20" s="473">
        <f t="shared" si="0"/>
        <v>14</v>
      </c>
      <c r="B20" s="474"/>
      <c r="C20" s="474"/>
      <c r="D20" s="474"/>
      <c r="E20" s="475"/>
      <c r="F20" s="476"/>
      <c r="G20" s="477"/>
    </row>
    <row r="21" spans="1:7" ht="15.75" x14ac:dyDescent="0.25">
      <c r="A21" s="473">
        <f t="shared" si="0"/>
        <v>15</v>
      </c>
      <c r="B21" s="474"/>
      <c r="C21" s="475"/>
      <c r="D21" s="475"/>
      <c r="E21" s="475"/>
      <c r="F21" s="476"/>
      <c r="G21" s="477"/>
    </row>
    <row r="22" spans="1:7" ht="15.75" x14ac:dyDescent="0.25">
      <c r="A22" s="473">
        <f t="shared" si="0"/>
        <v>16</v>
      </c>
      <c r="B22" s="474"/>
      <c r="C22" s="474"/>
      <c r="D22" s="474"/>
      <c r="E22" s="475"/>
      <c r="F22" s="476"/>
      <c r="G22" s="477"/>
    </row>
    <row r="23" spans="1:7" ht="15.75" x14ac:dyDescent="0.25">
      <c r="A23" s="473">
        <f t="shared" si="0"/>
        <v>17</v>
      </c>
      <c r="B23" s="474"/>
      <c r="C23" s="475"/>
      <c r="D23" s="475"/>
      <c r="E23" s="475"/>
      <c r="F23" s="476"/>
      <c r="G23" s="477"/>
    </row>
    <row r="24" spans="1:7" ht="15.75" x14ac:dyDescent="0.25">
      <c r="A24" s="473">
        <f t="shared" si="0"/>
        <v>18</v>
      </c>
      <c r="B24" s="474"/>
      <c r="C24" s="475"/>
      <c r="D24" s="475"/>
      <c r="E24" s="475"/>
      <c r="F24" s="476"/>
      <c r="G24" s="477"/>
    </row>
    <row r="25" spans="1:7" ht="15.75" x14ac:dyDescent="0.25">
      <c r="A25" s="473">
        <f t="shared" si="0"/>
        <v>19</v>
      </c>
      <c r="B25" s="474"/>
      <c r="C25" s="475"/>
      <c r="D25" s="475"/>
      <c r="E25" s="475"/>
      <c r="F25" s="476"/>
      <c r="G25" s="477"/>
    </row>
    <row r="26" spans="1:7" ht="15.75" x14ac:dyDescent="0.25">
      <c r="A26" s="473">
        <f t="shared" si="0"/>
        <v>20</v>
      </c>
      <c r="B26" s="474"/>
      <c r="C26" s="475"/>
      <c r="D26" s="475"/>
      <c r="E26" s="475"/>
      <c r="F26" s="476"/>
      <c r="G26" s="477"/>
    </row>
    <row r="27" spans="1:7" ht="15.75" x14ac:dyDescent="0.25">
      <c r="A27" s="473"/>
      <c r="B27" s="478"/>
      <c r="C27" s="479"/>
      <c r="D27" s="479"/>
      <c r="E27" s="475"/>
      <c r="F27" s="480"/>
      <c r="G27" s="477"/>
    </row>
    <row r="28" spans="1:7" ht="15.75" x14ac:dyDescent="0.25">
      <c r="A28" s="473"/>
      <c r="B28" s="481"/>
      <c r="C28" s="475"/>
      <c r="D28" s="475"/>
      <c r="E28" s="475"/>
      <c r="F28" s="476"/>
      <c r="G28" s="477"/>
    </row>
    <row r="29" spans="1:7" ht="15.75" x14ac:dyDescent="0.25">
      <c r="A29" s="473">
        <f>SUM(A26+1)</f>
        <v>21</v>
      </c>
      <c r="B29" s="474"/>
      <c r="C29" s="475"/>
      <c r="D29" s="475"/>
      <c r="E29" s="475"/>
      <c r="F29" s="476"/>
      <c r="G29" s="477"/>
    </row>
    <row r="30" spans="1:7" ht="15.75" x14ac:dyDescent="0.25">
      <c r="A30" s="473">
        <f t="shared" si="0"/>
        <v>22</v>
      </c>
      <c r="B30" s="474"/>
      <c r="C30" s="474"/>
      <c r="D30" s="474"/>
      <c r="E30" s="474"/>
      <c r="F30" s="476"/>
      <c r="G30" s="477"/>
    </row>
    <row r="31" spans="1:7" ht="15.75" x14ac:dyDescent="0.25">
      <c r="A31" s="473">
        <f t="shared" si="0"/>
        <v>23</v>
      </c>
      <c r="B31" s="482"/>
      <c r="C31" s="482"/>
      <c r="D31" s="482"/>
      <c r="E31" s="482"/>
      <c r="F31" s="476"/>
      <c r="G31" s="477"/>
    </row>
    <row r="32" spans="1:7" ht="15.75" x14ac:dyDescent="0.25">
      <c r="A32" s="473"/>
      <c r="B32" s="482"/>
      <c r="C32" s="482"/>
      <c r="D32" s="482"/>
      <c r="E32" s="482"/>
      <c r="F32" s="476"/>
      <c r="G32" s="477"/>
    </row>
    <row r="33" spans="1:7" ht="15.75" x14ac:dyDescent="0.25">
      <c r="A33" s="473">
        <f>SUM(A31+1)</f>
        <v>24</v>
      </c>
      <c r="B33" s="474"/>
      <c r="C33" s="475"/>
      <c r="D33" s="475"/>
      <c r="E33" s="475"/>
      <c r="F33" s="476"/>
      <c r="G33" s="477"/>
    </row>
    <row r="34" spans="1:7" ht="15.75" x14ac:dyDescent="0.25">
      <c r="A34" s="473">
        <f t="shared" si="0"/>
        <v>25</v>
      </c>
      <c r="B34" s="474"/>
      <c r="C34" s="474"/>
      <c r="D34" s="474"/>
      <c r="E34" s="474"/>
      <c r="F34" s="476"/>
      <c r="G34" s="477"/>
    </row>
    <row r="35" spans="1:7" ht="15.75" x14ac:dyDescent="0.25">
      <c r="A35" s="473">
        <v>26</v>
      </c>
      <c r="B35" s="482"/>
      <c r="C35" s="482"/>
      <c r="D35" s="482"/>
      <c r="E35" s="482"/>
      <c r="F35" s="476"/>
      <c r="G35" s="477"/>
    </row>
    <row r="36" spans="1:7" ht="16.5" thickBot="1" x14ac:dyDescent="0.3">
      <c r="A36" s="473">
        <v>27</v>
      </c>
      <c r="B36" s="483"/>
      <c r="C36" s="483"/>
      <c r="D36" s="483"/>
      <c r="E36" s="483"/>
      <c r="F36" s="476"/>
      <c r="G36" s="477"/>
    </row>
    <row r="37" spans="1:7" ht="13.5" thickBot="1" x14ac:dyDescent="0.25">
      <c r="A37" s="460"/>
      <c r="B37" s="484" t="s">
        <v>87</v>
      </c>
      <c r="C37" s="467">
        <f>SUM(C33:C36,C29:C31,C27,C6:C12)</f>
        <v>1</v>
      </c>
      <c r="D37" s="467">
        <v>21</v>
      </c>
      <c r="E37" s="467">
        <f t="shared" ref="E37:F37" si="1">SUM(E33:E36,E29:E31,E27,E6:E12)</f>
        <v>38</v>
      </c>
      <c r="F37" s="467">
        <f t="shared" si="1"/>
        <v>62</v>
      </c>
      <c r="G37" s="468"/>
    </row>
    <row r="38" spans="1:7" x14ac:dyDescent="0.2">
      <c r="A38" s="460"/>
      <c r="B38" s="460"/>
      <c r="C38" s="462"/>
      <c r="D38" s="462"/>
      <c r="E38" s="462"/>
      <c r="F38" s="462"/>
      <c r="G38" s="462"/>
    </row>
    <row r="39" spans="1:7" x14ac:dyDescent="0.2">
      <c r="A39" s="462"/>
      <c r="B39" s="462"/>
      <c r="C39" s="462"/>
      <c r="D39" s="462"/>
      <c r="E39" s="462"/>
      <c r="F39" s="462"/>
      <c r="G39" s="462"/>
    </row>
    <row r="40" spans="1:7" x14ac:dyDescent="0.2">
      <c r="A40" s="462"/>
      <c r="B40" s="462"/>
      <c r="C40" s="462"/>
      <c r="D40" s="462"/>
      <c r="E40" s="462"/>
      <c r="F40" s="462"/>
      <c r="G40" s="462"/>
    </row>
    <row r="41" spans="1:7" x14ac:dyDescent="0.2">
      <c r="A41" s="462"/>
      <c r="B41" s="462"/>
      <c r="C41" s="462"/>
      <c r="D41" s="462"/>
      <c r="E41" s="462"/>
      <c r="F41" s="462"/>
      <c r="G41" s="462"/>
    </row>
  </sheetData>
  <mergeCells count="3">
    <mergeCell ref="B3:B4"/>
    <mergeCell ref="C3:F3"/>
    <mergeCell ref="C4:E4"/>
  </mergeCells>
  <pageMargins left="0.7" right="0.7" top="0.75" bottom="0.75" header="0.3" footer="0.3"/>
  <pageSetup paperSize="9" orientation="portrait" verticalDpi="0" r:id="rId1"/>
  <headerFooter>
    <oddHeader>&amp;CHegyeshalom Nagyközségi Önkormányzat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3"/>
  <sheetViews>
    <sheetView view="pageLayout" workbookViewId="0">
      <selection activeCell="B43" sqref="B43"/>
    </sheetView>
  </sheetViews>
  <sheetFormatPr defaultRowHeight="12.75" x14ac:dyDescent="0.2"/>
  <cols>
    <col min="1" max="1" width="31.7109375" customWidth="1"/>
    <col min="2" max="2" width="13.140625" customWidth="1"/>
    <col min="3" max="3" width="12.42578125" customWidth="1"/>
    <col min="4" max="4" width="12.7109375" customWidth="1"/>
    <col min="5" max="5" width="12" customWidth="1"/>
  </cols>
  <sheetData>
    <row r="1" spans="1:6" x14ac:dyDescent="0.2">
      <c r="A1" s="871" t="s">
        <v>625</v>
      </c>
      <c r="B1" s="871"/>
      <c r="C1" s="871"/>
      <c r="D1" s="871"/>
      <c r="E1" s="871"/>
      <c r="F1" s="871"/>
    </row>
    <row r="2" spans="1:6" x14ac:dyDescent="0.2">
      <c r="A2" s="871" t="s">
        <v>491</v>
      </c>
      <c r="B2" s="871"/>
      <c r="C2" s="871"/>
      <c r="D2" s="871"/>
      <c r="E2" s="871"/>
      <c r="F2" s="871"/>
    </row>
    <row r="3" spans="1:6" x14ac:dyDescent="0.2">
      <c r="E3" s="485" t="s">
        <v>665</v>
      </c>
      <c r="F3" s="485"/>
    </row>
    <row r="4" spans="1:6" ht="13.5" thickBot="1" x14ac:dyDescent="0.25">
      <c r="E4" s="524" t="s">
        <v>549</v>
      </c>
      <c r="F4" s="485"/>
    </row>
    <row r="5" spans="1:6" ht="13.5" thickBot="1" x14ac:dyDescent="0.25">
      <c r="A5" s="486"/>
      <c r="B5" s="487">
        <v>2015</v>
      </c>
      <c r="C5" s="487">
        <v>2016</v>
      </c>
      <c r="D5" s="487">
        <v>2017</v>
      </c>
      <c r="E5" s="487">
        <v>2018</v>
      </c>
    </row>
    <row r="6" spans="1:6" x14ac:dyDescent="0.2">
      <c r="A6" s="488" t="s">
        <v>492</v>
      </c>
      <c r="B6" s="489">
        <v>58810000</v>
      </c>
      <c r="C6" s="489">
        <v>63500000</v>
      </c>
      <c r="D6" s="489">
        <v>63550000</v>
      </c>
      <c r="E6" s="489">
        <v>63557000</v>
      </c>
    </row>
    <row r="7" spans="1:6" x14ac:dyDescent="0.2">
      <c r="A7" s="490" t="s">
        <v>493</v>
      </c>
      <c r="B7" s="491">
        <v>28390000</v>
      </c>
      <c r="C7" s="491">
        <v>20780400</v>
      </c>
      <c r="D7" s="491">
        <v>20780400</v>
      </c>
      <c r="E7" s="491">
        <v>20780400</v>
      </c>
    </row>
    <row r="8" spans="1:6" x14ac:dyDescent="0.2">
      <c r="A8" s="490"/>
      <c r="B8" s="491"/>
      <c r="C8" s="491"/>
      <c r="D8" s="491"/>
      <c r="E8" s="491"/>
    </row>
    <row r="9" spans="1:6" x14ac:dyDescent="0.2">
      <c r="A9" s="490" t="s">
        <v>583</v>
      </c>
      <c r="B9" s="491">
        <v>216202615</v>
      </c>
      <c r="C9" s="491">
        <v>207161253</v>
      </c>
      <c r="D9" s="491">
        <v>207161253</v>
      </c>
      <c r="E9" s="491">
        <v>207161253</v>
      </c>
    </row>
    <row r="10" spans="1:6" ht="13.5" thickBot="1" x14ac:dyDescent="0.25">
      <c r="A10" s="492"/>
      <c r="B10" s="493">
        <v>0</v>
      </c>
      <c r="C10" s="493"/>
      <c r="D10" s="493"/>
      <c r="E10" s="493"/>
    </row>
    <row r="11" spans="1:6" ht="13.5" thickBot="1" x14ac:dyDescent="0.25">
      <c r="A11" s="494" t="s">
        <v>494</v>
      </c>
      <c r="B11" s="495">
        <f>SUM(B6:B10)</f>
        <v>303402615</v>
      </c>
      <c r="C11" s="495">
        <f t="shared" ref="C11:E11" si="0">SUM(C6:C10)</f>
        <v>291441653</v>
      </c>
      <c r="D11" s="495">
        <f t="shared" si="0"/>
        <v>291491653</v>
      </c>
      <c r="E11" s="495">
        <f t="shared" si="0"/>
        <v>291498653</v>
      </c>
    </row>
    <row r="12" spans="1:6" x14ac:dyDescent="0.2">
      <c r="A12" s="488" t="s">
        <v>591</v>
      </c>
      <c r="B12" s="489">
        <v>6000000</v>
      </c>
      <c r="C12" s="489">
        <v>5000000</v>
      </c>
      <c r="D12" s="489">
        <v>5000000</v>
      </c>
      <c r="E12" s="489">
        <v>500000</v>
      </c>
    </row>
    <row r="13" spans="1:6" x14ac:dyDescent="0.2">
      <c r="A13" s="490" t="s">
        <v>495</v>
      </c>
      <c r="B13" s="491">
        <v>44000000</v>
      </c>
      <c r="C13" s="491">
        <v>35000000</v>
      </c>
      <c r="D13" s="491">
        <v>35000000</v>
      </c>
      <c r="E13" s="491">
        <v>15000000</v>
      </c>
    </row>
    <row r="14" spans="1:6" x14ac:dyDescent="0.2">
      <c r="A14" s="490" t="s">
        <v>496</v>
      </c>
      <c r="B14" s="491"/>
      <c r="C14" s="491">
        <v>3000000</v>
      </c>
      <c r="D14" s="491">
        <v>3500000</v>
      </c>
      <c r="E14" s="491">
        <v>3500000</v>
      </c>
    </row>
    <row r="15" spans="1:6" ht="13.5" thickBot="1" x14ac:dyDescent="0.25">
      <c r="A15" s="496"/>
      <c r="B15" s="497"/>
      <c r="C15" s="497"/>
      <c r="D15" s="497"/>
      <c r="E15" s="497"/>
    </row>
    <row r="16" spans="1:6" ht="13.5" thickBot="1" x14ac:dyDescent="0.25">
      <c r="A16" s="494" t="s">
        <v>497</v>
      </c>
      <c r="B16" s="495">
        <f>SUM(B12:B15)</f>
        <v>50000000</v>
      </c>
      <c r="C16" s="495">
        <f t="shared" ref="C16:D16" si="1">SUM(C12:C15)</f>
        <v>43000000</v>
      </c>
      <c r="D16" s="495">
        <f t="shared" si="1"/>
        <v>43500000</v>
      </c>
      <c r="E16" s="495">
        <f>SUM(E12:E15)</f>
        <v>19000000</v>
      </c>
    </row>
    <row r="17" spans="1:5" x14ac:dyDescent="0.2">
      <c r="A17" s="488" t="s">
        <v>498</v>
      </c>
      <c r="B17" s="489">
        <f>SUM(B18:B23)</f>
        <v>180000000</v>
      </c>
      <c r="C17" s="489">
        <f t="shared" ref="C17:E17" si="2">SUM(C18:C23)</f>
        <v>150000000</v>
      </c>
      <c r="D17" s="489">
        <f t="shared" si="2"/>
        <v>150000000</v>
      </c>
      <c r="E17" s="489">
        <f t="shared" si="2"/>
        <v>150000000</v>
      </c>
    </row>
    <row r="18" spans="1:5" x14ac:dyDescent="0.2">
      <c r="A18" s="490" t="s">
        <v>499</v>
      </c>
      <c r="B18" s="491">
        <v>90000000</v>
      </c>
      <c r="C18" s="491">
        <v>77000000</v>
      </c>
      <c r="D18" s="491">
        <v>77000000</v>
      </c>
      <c r="E18" s="491">
        <v>77000000</v>
      </c>
    </row>
    <row r="19" spans="1:5" x14ac:dyDescent="0.2">
      <c r="A19" s="490" t="s">
        <v>500</v>
      </c>
      <c r="B19" s="491">
        <v>18000000</v>
      </c>
      <c r="C19" s="491">
        <v>16000000</v>
      </c>
      <c r="D19" s="491">
        <v>16000000</v>
      </c>
      <c r="E19" s="491">
        <v>16000000</v>
      </c>
    </row>
    <row r="20" spans="1:5" x14ac:dyDescent="0.2">
      <c r="A20" s="490" t="s">
        <v>590</v>
      </c>
      <c r="B20" s="491">
        <v>15000000</v>
      </c>
      <c r="C20" s="491">
        <v>16000000</v>
      </c>
      <c r="D20" s="491">
        <v>16000000</v>
      </c>
      <c r="E20" s="491">
        <v>16000000</v>
      </c>
    </row>
    <row r="21" spans="1:5" x14ac:dyDescent="0.2">
      <c r="A21" s="496" t="s">
        <v>501</v>
      </c>
      <c r="B21" s="497">
        <v>46000000</v>
      </c>
      <c r="C21" s="497">
        <v>30000000</v>
      </c>
      <c r="D21" s="497">
        <v>30000000</v>
      </c>
      <c r="E21" s="497">
        <v>30000000</v>
      </c>
    </row>
    <row r="22" spans="1:5" x14ac:dyDescent="0.2">
      <c r="A22" s="496" t="s">
        <v>76</v>
      </c>
      <c r="B22" s="497">
        <v>7000000</v>
      </c>
      <c r="C22" s="497">
        <v>7000000</v>
      </c>
      <c r="D22" s="497">
        <v>7000000</v>
      </c>
      <c r="E22" s="497">
        <v>7000000</v>
      </c>
    </row>
    <row r="23" spans="1:5" x14ac:dyDescent="0.2">
      <c r="A23" s="496" t="s">
        <v>546</v>
      </c>
      <c r="B23" s="497">
        <v>4000000</v>
      </c>
      <c r="C23" s="497">
        <v>4000000</v>
      </c>
      <c r="D23" s="497">
        <v>4000000</v>
      </c>
      <c r="E23" s="497">
        <v>4000000</v>
      </c>
    </row>
    <row r="24" spans="1:5" x14ac:dyDescent="0.2">
      <c r="A24" s="496" t="s">
        <v>78</v>
      </c>
      <c r="B24" s="497">
        <v>41701909</v>
      </c>
      <c r="C24" s="497">
        <v>15000000</v>
      </c>
      <c r="D24" s="497">
        <v>15000000</v>
      </c>
      <c r="E24" s="497">
        <v>15000000</v>
      </c>
    </row>
    <row r="25" spans="1:5" ht="13.5" thickBot="1" x14ac:dyDescent="0.25">
      <c r="A25" s="496" t="s">
        <v>547</v>
      </c>
      <c r="B25" s="493">
        <v>0</v>
      </c>
      <c r="C25" s="493"/>
      <c r="D25" s="493"/>
      <c r="E25" s="493"/>
    </row>
    <row r="26" spans="1:5" ht="13.5" thickBot="1" x14ac:dyDescent="0.25">
      <c r="A26" s="494" t="s">
        <v>502</v>
      </c>
      <c r="B26" s="495">
        <f>SUM(B11+B16+B17+B24+B25)</f>
        <v>575104524</v>
      </c>
      <c r="C26" s="495">
        <f t="shared" ref="C26:E26" si="3">SUM(C11+C16+C17+C24+C25)</f>
        <v>499441653</v>
      </c>
      <c r="D26" s="495">
        <f t="shared" si="3"/>
        <v>499991653</v>
      </c>
      <c r="E26" s="495">
        <f t="shared" si="3"/>
        <v>475498653</v>
      </c>
    </row>
    <row r="27" spans="1:5" ht="13.5" hidden="1" thickBot="1" x14ac:dyDescent="0.25">
      <c r="A27" s="494"/>
      <c r="B27" s="498"/>
      <c r="C27" s="498"/>
      <c r="D27" s="498"/>
      <c r="E27" s="498"/>
    </row>
    <row r="28" spans="1:5" ht="13.5" hidden="1" thickBot="1" x14ac:dyDescent="0.25">
      <c r="A28" s="494"/>
      <c r="B28" s="498"/>
      <c r="C28" s="498"/>
      <c r="D28" s="498"/>
      <c r="E28" s="498"/>
    </row>
    <row r="29" spans="1:5" ht="13.5" hidden="1" thickBot="1" x14ac:dyDescent="0.25">
      <c r="A29" s="494" t="s">
        <v>503</v>
      </c>
      <c r="B29" s="498">
        <f>SUM(B26:B28)</f>
        <v>575104524</v>
      </c>
      <c r="C29" s="498"/>
      <c r="D29" s="498"/>
      <c r="E29" s="498"/>
    </row>
    <row r="30" spans="1:5" ht="13.5" thickBot="1" x14ac:dyDescent="0.25">
      <c r="A30" s="499"/>
      <c r="B30" s="500"/>
      <c r="C30" s="500"/>
      <c r="D30" s="500"/>
      <c r="E30" s="500"/>
    </row>
    <row r="31" spans="1:5" ht="13.5" thickBot="1" x14ac:dyDescent="0.25">
      <c r="A31" s="486" t="s">
        <v>52</v>
      </c>
      <c r="B31" s="487">
        <v>2014</v>
      </c>
      <c r="C31" s="487">
        <v>2015</v>
      </c>
      <c r="D31" s="487">
        <v>2016</v>
      </c>
      <c r="E31" s="487">
        <v>2017</v>
      </c>
    </row>
    <row r="32" spans="1:5" x14ac:dyDescent="0.2">
      <c r="A32" s="501" t="s">
        <v>1</v>
      </c>
      <c r="B32" s="502">
        <v>186538066</v>
      </c>
      <c r="C32" s="502">
        <v>172000000</v>
      </c>
      <c r="D32" s="502">
        <v>172000000</v>
      </c>
      <c r="E32" s="502">
        <v>172000000</v>
      </c>
    </row>
    <row r="33" spans="1:5" x14ac:dyDescent="0.2">
      <c r="A33" s="503" t="s">
        <v>104</v>
      </c>
      <c r="B33" s="504">
        <v>52837868</v>
      </c>
      <c r="C33" s="504">
        <v>48800000</v>
      </c>
      <c r="D33" s="504">
        <v>48900000</v>
      </c>
      <c r="E33" s="504">
        <v>48910000</v>
      </c>
    </row>
    <row r="34" spans="1:5" x14ac:dyDescent="0.2">
      <c r="A34" s="503" t="s">
        <v>504</v>
      </c>
      <c r="B34" s="504">
        <v>219344080</v>
      </c>
      <c r="C34" s="504">
        <v>212000000</v>
      </c>
      <c r="D34" s="504">
        <v>215000000</v>
      </c>
      <c r="E34" s="504">
        <v>218000000</v>
      </c>
    </row>
    <row r="35" spans="1:5" x14ac:dyDescent="0.2">
      <c r="A35" s="505" t="s">
        <v>505</v>
      </c>
      <c r="B35" s="504">
        <v>6915000</v>
      </c>
      <c r="C35" s="504">
        <v>12800000</v>
      </c>
      <c r="D35" s="504">
        <v>12800000</v>
      </c>
      <c r="E35" s="504">
        <v>12800000</v>
      </c>
    </row>
    <row r="36" spans="1:5" x14ac:dyDescent="0.2">
      <c r="A36" s="505" t="s">
        <v>592</v>
      </c>
      <c r="B36" s="504">
        <v>8080000</v>
      </c>
      <c r="C36" s="504">
        <v>5500000</v>
      </c>
      <c r="D36" s="504">
        <v>5500000</v>
      </c>
      <c r="E36" s="504">
        <v>5700000</v>
      </c>
    </row>
    <row r="37" spans="1:5" x14ac:dyDescent="0.2">
      <c r="A37" s="505" t="s">
        <v>506</v>
      </c>
      <c r="B37" s="504">
        <v>5800000</v>
      </c>
      <c r="C37" s="504">
        <v>2000000</v>
      </c>
      <c r="D37" s="504">
        <v>2500000</v>
      </c>
      <c r="E37" s="504">
        <v>1000000</v>
      </c>
    </row>
    <row r="38" spans="1:5" x14ac:dyDescent="0.2">
      <c r="A38" s="505"/>
      <c r="B38" s="504"/>
      <c r="C38" s="504"/>
      <c r="D38" s="504"/>
      <c r="E38" s="504"/>
    </row>
    <row r="39" spans="1:5" x14ac:dyDescent="0.2">
      <c r="A39" s="505" t="s">
        <v>507</v>
      </c>
      <c r="B39" s="504">
        <v>69586000</v>
      </c>
      <c r="C39" s="504">
        <v>35000000</v>
      </c>
      <c r="D39" s="504">
        <v>35000000</v>
      </c>
      <c r="E39" s="504">
        <v>15000000</v>
      </c>
    </row>
    <row r="40" spans="1:5" x14ac:dyDescent="0.2">
      <c r="A40" s="505"/>
      <c r="B40" s="504"/>
      <c r="C40" s="504"/>
      <c r="D40" s="504"/>
      <c r="E40" s="504"/>
    </row>
    <row r="41" spans="1:5" x14ac:dyDescent="0.2">
      <c r="A41" s="505"/>
      <c r="B41" s="504"/>
      <c r="C41" s="504"/>
      <c r="D41" s="504"/>
      <c r="E41" s="504"/>
    </row>
    <row r="42" spans="1:5" ht="13.5" thickBot="1" x14ac:dyDescent="0.25">
      <c r="A42" s="505" t="s">
        <v>548</v>
      </c>
      <c r="B42" s="504">
        <v>26003510</v>
      </c>
      <c r="C42" s="504">
        <v>11341653</v>
      </c>
      <c r="D42" s="504">
        <v>8291653</v>
      </c>
      <c r="E42" s="504">
        <v>2088653</v>
      </c>
    </row>
    <row r="43" spans="1:5" ht="13.5" thickBot="1" x14ac:dyDescent="0.25">
      <c r="A43" s="498" t="s">
        <v>508</v>
      </c>
      <c r="B43" s="498">
        <f>SUM(B32:B42)</f>
        <v>575104524</v>
      </c>
      <c r="C43" s="498">
        <f>SUM(C32:C42)</f>
        <v>499441653</v>
      </c>
      <c r="D43" s="498">
        <f>SUM(D32:D42)</f>
        <v>499991653</v>
      </c>
      <c r="E43" s="498">
        <f>SUM(E32:E42)</f>
        <v>475498653</v>
      </c>
    </row>
  </sheetData>
  <mergeCells count="2">
    <mergeCell ref="A1:F1"/>
    <mergeCell ref="A2:F2"/>
  </mergeCells>
  <pageMargins left="0.7" right="0.7" top="0.75" bottom="0.75" header="0.3" footer="0.3"/>
  <pageSetup paperSize="9" scale="94" orientation="portrait" verticalDpi="0" r:id="rId1"/>
  <headerFooter>
    <oddHeader>&amp;CHegyeshalom Nagyközségi Önkormányzat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9"/>
  <sheetViews>
    <sheetView view="pageLayout" zoomScaleNormal="100" workbookViewId="0">
      <selection activeCell="G37" sqref="G37"/>
    </sheetView>
  </sheetViews>
  <sheetFormatPr defaultRowHeight="12.75" x14ac:dyDescent="0.2"/>
  <cols>
    <col min="1" max="1" width="41.7109375" customWidth="1"/>
    <col min="2" max="2" width="17.7109375" customWidth="1"/>
    <col min="3" max="3" width="17.140625" customWidth="1"/>
    <col min="4" max="4" width="19" customWidth="1"/>
    <col min="5" max="5" width="16.5703125" customWidth="1"/>
    <col min="6" max="6" width="17.5703125" customWidth="1"/>
    <col min="7" max="7" width="15" customWidth="1"/>
  </cols>
  <sheetData>
    <row r="1" spans="1:7" x14ac:dyDescent="0.2">
      <c r="A1" s="872" t="s">
        <v>509</v>
      </c>
      <c r="B1" s="872"/>
      <c r="C1" s="872"/>
      <c r="D1" s="872"/>
      <c r="E1" s="872"/>
      <c r="F1" s="872"/>
      <c r="G1" s="872"/>
    </row>
    <row r="2" spans="1:7" x14ac:dyDescent="0.2">
      <c r="A2" s="871" t="s">
        <v>510</v>
      </c>
      <c r="B2" s="871"/>
      <c r="C2" s="871"/>
      <c r="D2" s="871"/>
      <c r="E2" s="871"/>
      <c r="F2" s="871"/>
      <c r="G2" s="871"/>
    </row>
    <row r="3" spans="1:7" x14ac:dyDescent="0.2">
      <c r="A3" s="873" t="s">
        <v>511</v>
      </c>
      <c r="B3" s="873"/>
      <c r="C3" s="873"/>
      <c r="D3" s="873"/>
      <c r="E3" s="873"/>
      <c r="F3" s="873"/>
      <c r="G3" s="873"/>
    </row>
    <row r="4" spans="1:7" x14ac:dyDescent="0.2">
      <c r="A4" s="672"/>
      <c r="B4" s="519"/>
      <c r="C4" s="519"/>
      <c r="D4" s="519"/>
      <c r="E4" s="519"/>
      <c r="F4" s="519"/>
      <c r="G4" s="519"/>
    </row>
    <row r="5" spans="1:7" x14ac:dyDescent="0.2">
      <c r="A5" s="522"/>
      <c r="B5" s="520"/>
      <c r="C5" s="519"/>
      <c r="D5" s="519"/>
      <c r="E5" s="523"/>
      <c r="F5" s="521"/>
      <c r="G5" s="519"/>
    </row>
    <row r="6" spans="1:7" ht="15.75" x14ac:dyDescent="0.25">
      <c r="A6" s="886"/>
      <c r="B6" s="886"/>
      <c r="C6" s="886"/>
      <c r="D6" s="886"/>
      <c r="E6" s="886"/>
      <c r="F6" s="886"/>
      <c r="G6" s="904"/>
    </row>
    <row r="7" spans="1:7" ht="15.75" x14ac:dyDescent="0.25">
      <c r="A7" s="874" t="s">
        <v>80</v>
      </c>
      <c r="B7" s="887">
        <v>2015</v>
      </c>
      <c r="C7" s="887"/>
      <c r="D7" s="887">
        <v>2016</v>
      </c>
      <c r="E7" s="887"/>
      <c r="F7" s="887">
        <v>2017</v>
      </c>
      <c r="G7" s="887"/>
    </row>
    <row r="8" spans="1:7" ht="15.75" x14ac:dyDescent="0.25">
      <c r="A8" s="875"/>
      <c r="B8" s="506" t="s">
        <v>512</v>
      </c>
      <c r="C8" s="506" t="s">
        <v>666</v>
      </c>
      <c r="D8" s="506" t="s">
        <v>512</v>
      </c>
      <c r="E8" s="506" t="s">
        <v>666</v>
      </c>
      <c r="F8" s="506" t="s">
        <v>512</v>
      </c>
      <c r="G8" s="506" t="s">
        <v>666</v>
      </c>
    </row>
    <row r="9" spans="1:7" ht="18.75" x14ac:dyDescent="0.3">
      <c r="A9" s="507" t="s">
        <v>498</v>
      </c>
      <c r="B9" s="888">
        <v>180000000</v>
      </c>
      <c r="C9" s="888"/>
      <c r="D9" s="888">
        <v>184000000</v>
      </c>
      <c r="E9" s="888"/>
      <c r="F9" s="888">
        <v>190000000</v>
      </c>
      <c r="G9" s="888">
        <v>0</v>
      </c>
    </row>
    <row r="10" spans="1:7" ht="18.75" x14ac:dyDescent="0.3">
      <c r="A10" s="508" t="s">
        <v>513</v>
      </c>
      <c r="B10" s="889"/>
      <c r="C10" s="889"/>
      <c r="D10" s="889"/>
      <c r="E10" s="889"/>
      <c r="F10" s="889"/>
      <c r="G10" s="889">
        <v>0</v>
      </c>
    </row>
    <row r="11" spans="1:7" ht="69.75" customHeight="1" x14ac:dyDescent="0.3">
      <c r="A11" s="508" t="s">
        <v>514</v>
      </c>
      <c r="B11" s="889"/>
      <c r="C11" s="889"/>
      <c r="D11" s="889"/>
      <c r="E11" s="889"/>
      <c r="F11" s="889"/>
      <c r="G11" s="889">
        <v>0</v>
      </c>
    </row>
    <row r="12" spans="1:7" ht="49.5" customHeight="1" x14ac:dyDescent="0.3">
      <c r="A12" s="509" t="s">
        <v>515</v>
      </c>
      <c r="B12" s="890">
        <v>6000000</v>
      </c>
      <c r="C12" s="890"/>
      <c r="D12" s="889">
        <v>4000000</v>
      </c>
      <c r="E12" s="889"/>
      <c r="F12" s="889">
        <v>4000000</v>
      </c>
      <c r="G12" s="889">
        <v>0</v>
      </c>
    </row>
    <row r="13" spans="1:7" ht="39" customHeight="1" x14ac:dyDescent="0.3">
      <c r="A13" s="510" t="s">
        <v>516</v>
      </c>
      <c r="B13" s="890"/>
      <c r="C13" s="890"/>
      <c r="D13" s="889"/>
      <c r="E13" s="889"/>
      <c r="F13" s="889"/>
      <c r="G13" s="889">
        <v>0</v>
      </c>
    </row>
    <row r="14" spans="1:7" ht="32.25" x14ac:dyDescent="0.3">
      <c r="A14" s="510" t="s">
        <v>517</v>
      </c>
      <c r="B14" s="890"/>
      <c r="C14" s="890"/>
      <c r="D14" s="889"/>
      <c r="E14" s="889"/>
      <c r="F14" s="889"/>
      <c r="G14" s="889">
        <v>0</v>
      </c>
    </row>
    <row r="15" spans="1:7" ht="18.75" x14ac:dyDescent="0.3">
      <c r="A15" s="511" t="s">
        <v>518</v>
      </c>
      <c r="B15" s="891"/>
      <c r="C15" s="891"/>
      <c r="D15" s="891"/>
      <c r="E15" s="891"/>
      <c r="F15" s="891"/>
      <c r="G15" s="891">
        <v>0</v>
      </c>
    </row>
    <row r="16" spans="1:7" ht="18.75" x14ac:dyDescent="0.3">
      <c r="A16" s="512" t="s">
        <v>519</v>
      </c>
      <c r="B16" s="892">
        <f>SUM(B9:B15)</f>
        <v>186000000</v>
      </c>
      <c r="C16" s="892">
        <f t="shared" ref="C16:G16" si="0">SUM(C9:C15)</f>
        <v>0</v>
      </c>
      <c r="D16" s="892">
        <f t="shared" si="0"/>
        <v>188000000</v>
      </c>
      <c r="E16" s="892">
        <f t="shared" si="0"/>
        <v>0</v>
      </c>
      <c r="F16" s="892">
        <f t="shared" si="0"/>
        <v>194000000</v>
      </c>
      <c r="G16" s="892">
        <f t="shared" si="0"/>
        <v>0</v>
      </c>
    </row>
    <row r="17" spans="1:7" ht="18.75" x14ac:dyDescent="0.3">
      <c r="A17" s="512" t="s">
        <v>520</v>
      </c>
      <c r="B17" s="892">
        <f>B16/2</f>
        <v>93000000</v>
      </c>
      <c r="C17" s="892">
        <f t="shared" ref="C17:G17" si="1">C16/2</f>
        <v>0</v>
      </c>
      <c r="D17" s="892">
        <f t="shared" si="1"/>
        <v>94000000</v>
      </c>
      <c r="E17" s="892">
        <f t="shared" si="1"/>
        <v>0</v>
      </c>
      <c r="F17" s="892">
        <f t="shared" si="1"/>
        <v>97000000</v>
      </c>
      <c r="G17" s="892">
        <f t="shared" si="1"/>
        <v>0</v>
      </c>
    </row>
    <row r="18" spans="1:7" ht="18.75" x14ac:dyDescent="0.3">
      <c r="A18" s="893" t="s">
        <v>667</v>
      </c>
      <c r="B18" s="894">
        <v>0</v>
      </c>
      <c r="C18" s="894">
        <v>0</v>
      </c>
      <c r="D18" s="894">
        <v>0</v>
      </c>
      <c r="E18" s="894">
        <v>0</v>
      </c>
      <c r="F18" s="894">
        <v>0</v>
      </c>
      <c r="G18" s="894">
        <v>0</v>
      </c>
    </row>
    <row r="19" spans="1:7" ht="18.75" x14ac:dyDescent="0.3">
      <c r="A19" s="893" t="s">
        <v>668</v>
      </c>
      <c r="B19" s="894">
        <v>0</v>
      </c>
      <c r="C19" s="894"/>
      <c r="D19" s="894"/>
      <c r="E19" s="894"/>
      <c r="F19" s="894"/>
      <c r="G19" s="894"/>
    </row>
    <row r="20" spans="1:7" ht="18.75" x14ac:dyDescent="0.3">
      <c r="A20" s="508" t="s">
        <v>669</v>
      </c>
      <c r="B20" s="889">
        <v>0</v>
      </c>
      <c r="C20" s="889"/>
      <c r="D20" s="889"/>
      <c r="E20" s="889"/>
      <c r="F20" s="889"/>
      <c r="G20" s="889"/>
    </row>
    <row r="21" spans="1:7" ht="18.75" x14ac:dyDescent="0.3">
      <c r="A21" s="508" t="s">
        <v>670</v>
      </c>
      <c r="B21" s="889">
        <v>0</v>
      </c>
      <c r="C21" s="889"/>
      <c r="D21" s="889"/>
      <c r="E21" s="889"/>
      <c r="F21" s="889"/>
      <c r="G21" s="889"/>
    </row>
    <row r="22" spans="1:7" ht="18.75" x14ac:dyDescent="0.3">
      <c r="A22" s="508" t="s">
        <v>671</v>
      </c>
      <c r="B22" s="889">
        <v>0</v>
      </c>
      <c r="C22" s="889"/>
      <c r="D22" s="889"/>
      <c r="E22" s="889"/>
      <c r="F22" s="889"/>
      <c r="G22" s="889"/>
    </row>
    <row r="23" spans="1:7" ht="18.75" x14ac:dyDescent="0.3">
      <c r="A23" s="508" t="s">
        <v>672</v>
      </c>
      <c r="B23" s="889">
        <v>0</v>
      </c>
      <c r="C23" s="889"/>
      <c r="D23" s="889"/>
      <c r="E23" s="889"/>
      <c r="F23" s="889"/>
      <c r="G23" s="889"/>
    </row>
    <row r="24" spans="1:7" ht="18.75" x14ac:dyDescent="0.3">
      <c r="A24" s="508" t="s">
        <v>673</v>
      </c>
      <c r="B24" s="889">
        <v>0</v>
      </c>
      <c r="C24" s="889"/>
      <c r="D24" s="889"/>
      <c r="E24" s="889"/>
      <c r="F24" s="889"/>
      <c r="G24" s="889"/>
    </row>
    <row r="25" spans="1:7" ht="18.75" x14ac:dyDescent="0.3">
      <c r="A25" s="508" t="s">
        <v>674</v>
      </c>
      <c r="B25" s="889">
        <v>0</v>
      </c>
      <c r="C25" s="889">
        <v>0</v>
      </c>
      <c r="D25" s="889">
        <v>0</v>
      </c>
      <c r="E25" s="889">
        <v>0</v>
      </c>
      <c r="F25" s="889">
        <v>0</v>
      </c>
      <c r="G25" s="889">
        <v>0</v>
      </c>
    </row>
    <row r="26" spans="1:7" ht="18.75" x14ac:dyDescent="0.3">
      <c r="A26" s="511" t="s">
        <v>675</v>
      </c>
      <c r="B26" s="891">
        <v>0</v>
      </c>
      <c r="C26" s="891">
        <v>0</v>
      </c>
      <c r="D26" s="891">
        <v>0</v>
      </c>
      <c r="E26" s="891">
        <v>0</v>
      </c>
      <c r="F26" s="891">
        <v>0</v>
      </c>
      <c r="G26" s="891">
        <v>0</v>
      </c>
    </row>
    <row r="27" spans="1:7" ht="18.75" x14ac:dyDescent="0.3">
      <c r="A27" s="512" t="s">
        <v>676</v>
      </c>
      <c r="B27" s="895">
        <f>SUM(B18:B26)</f>
        <v>0</v>
      </c>
      <c r="C27" s="895">
        <f t="shared" ref="C27:G27" si="2">SUM(C18:C26)</f>
        <v>0</v>
      </c>
      <c r="D27" s="895">
        <f t="shared" si="2"/>
        <v>0</v>
      </c>
      <c r="E27" s="895">
        <f t="shared" si="2"/>
        <v>0</v>
      </c>
      <c r="F27" s="895">
        <f t="shared" si="2"/>
        <v>0</v>
      </c>
      <c r="G27" s="895">
        <f t="shared" si="2"/>
        <v>0</v>
      </c>
    </row>
    <row r="28" spans="1:7" ht="18.75" x14ac:dyDescent="0.3">
      <c r="A28" s="893" t="s">
        <v>667</v>
      </c>
      <c r="B28" s="896">
        <v>0</v>
      </c>
      <c r="C28" s="896">
        <v>0</v>
      </c>
      <c r="D28" s="897">
        <v>0</v>
      </c>
      <c r="E28" s="897">
        <v>0</v>
      </c>
      <c r="F28" s="897">
        <v>0</v>
      </c>
      <c r="G28" s="896">
        <v>0</v>
      </c>
    </row>
    <row r="29" spans="1:7" ht="18.75" x14ac:dyDescent="0.3">
      <c r="A29" s="893" t="s">
        <v>677</v>
      </c>
      <c r="B29" s="898"/>
      <c r="C29" s="896">
        <v>0</v>
      </c>
      <c r="D29" s="897">
        <v>0</v>
      </c>
      <c r="E29" s="896">
        <v>0</v>
      </c>
      <c r="F29" s="897">
        <v>0</v>
      </c>
      <c r="G29" s="896">
        <v>0</v>
      </c>
    </row>
    <row r="30" spans="1:7" ht="18.75" x14ac:dyDescent="0.3">
      <c r="A30" s="508" t="s">
        <v>669</v>
      </c>
      <c r="B30" s="899">
        <v>0</v>
      </c>
      <c r="C30" s="899">
        <v>0</v>
      </c>
      <c r="D30" s="899">
        <v>0</v>
      </c>
      <c r="E30" s="899">
        <v>0</v>
      </c>
      <c r="F30" s="899">
        <v>0</v>
      </c>
      <c r="G30" s="899">
        <v>0</v>
      </c>
    </row>
    <row r="31" spans="1:7" ht="18.75" x14ac:dyDescent="0.3">
      <c r="A31" s="508" t="s">
        <v>671</v>
      </c>
      <c r="B31" s="899">
        <v>0</v>
      </c>
      <c r="C31" s="899">
        <v>0</v>
      </c>
      <c r="D31" s="899">
        <v>0</v>
      </c>
      <c r="E31" s="899">
        <v>0</v>
      </c>
      <c r="F31" s="899">
        <v>0</v>
      </c>
      <c r="G31" s="899">
        <v>0</v>
      </c>
    </row>
    <row r="32" spans="1:7" ht="18.75" x14ac:dyDescent="0.3">
      <c r="A32" s="508" t="s">
        <v>672</v>
      </c>
      <c r="B32" s="899">
        <v>0</v>
      </c>
      <c r="C32" s="899">
        <v>0</v>
      </c>
      <c r="D32" s="899">
        <v>0</v>
      </c>
      <c r="E32" s="899">
        <v>0</v>
      </c>
      <c r="F32" s="899">
        <v>0</v>
      </c>
      <c r="G32" s="899">
        <v>0</v>
      </c>
    </row>
    <row r="33" spans="1:7" ht="18.75" x14ac:dyDescent="0.3">
      <c r="A33" s="508" t="s">
        <v>673</v>
      </c>
      <c r="B33" s="899">
        <v>0</v>
      </c>
      <c r="C33" s="899">
        <v>0</v>
      </c>
      <c r="D33" s="899">
        <v>0</v>
      </c>
      <c r="E33" s="899">
        <v>0</v>
      </c>
      <c r="F33" s="899">
        <v>0</v>
      </c>
      <c r="G33" s="899">
        <v>0</v>
      </c>
    </row>
    <row r="34" spans="1:7" ht="18.75" x14ac:dyDescent="0.3">
      <c r="A34" s="508" t="s">
        <v>674</v>
      </c>
      <c r="B34" s="899">
        <v>0</v>
      </c>
      <c r="C34" s="899">
        <v>0</v>
      </c>
      <c r="D34" s="899">
        <v>0</v>
      </c>
      <c r="E34" s="899">
        <v>0</v>
      </c>
      <c r="F34" s="899">
        <v>0</v>
      </c>
      <c r="G34" s="899">
        <v>0</v>
      </c>
    </row>
    <row r="35" spans="1:7" ht="18.75" x14ac:dyDescent="0.3">
      <c r="A35" s="511" t="s">
        <v>675</v>
      </c>
      <c r="B35" s="900">
        <v>0</v>
      </c>
      <c r="C35" s="900">
        <v>0</v>
      </c>
      <c r="D35" s="900">
        <v>0</v>
      </c>
      <c r="E35" s="900">
        <v>0</v>
      </c>
      <c r="F35" s="900">
        <v>0</v>
      </c>
      <c r="G35" s="900">
        <v>0</v>
      </c>
    </row>
    <row r="36" spans="1:7" ht="18.75" x14ac:dyDescent="0.3">
      <c r="A36" s="512" t="s">
        <v>678</v>
      </c>
      <c r="B36" s="895">
        <f t="shared" ref="B36:G36" si="3">SUM(B28:B35)</f>
        <v>0</v>
      </c>
      <c r="C36" s="895">
        <v>1333333</v>
      </c>
      <c r="D36" s="895">
        <f t="shared" si="3"/>
        <v>0</v>
      </c>
      <c r="E36" s="895">
        <v>12000000</v>
      </c>
      <c r="F36" s="895">
        <f t="shared" si="3"/>
        <v>0</v>
      </c>
      <c r="G36" s="895">
        <v>10791667</v>
      </c>
    </row>
    <row r="37" spans="1:7" ht="18.75" x14ac:dyDescent="0.3">
      <c r="A37" s="512" t="s">
        <v>679</v>
      </c>
      <c r="B37" s="895">
        <f t="shared" ref="B37:G37" si="4">B27+B36</f>
        <v>0</v>
      </c>
      <c r="C37" s="895">
        <f>C27+C36</f>
        <v>1333333</v>
      </c>
      <c r="D37" s="895">
        <f t="shared" si="4"/>
        <v>0</v>
      </c>
      <c r="E37" s="895">
        <f t="shared" si="4"/>
        <v>12000000</v>
      </c>
      <c r="F37" s="895">
        <f t="shared" si="4"/>
        <v>0</v>
      </c>
      <c r="G37" s="895">
        <f t="shared" si="4"/>
        <v>10791667</v>
      </c>
    </row>
    <row r="38" spans="1:7" ht="18.75" x14ac:dyDescent="0.3">
      <c r="A38" s="901" t="s">
        <v>680</v>
      </c>
      <c r="B38" s="902">
        <f>B17+B37-C37</f>
        <v>91666667</v>
      </c>
      <c r="C38" s="903"/>
      <c r="D38" s="902">
        <f>D17-E37</f>
        <v>82000000</v>
      </c>
      <c r="E38" s="903"/>
      <c r="F38" s="902">
        <f>F17-G37</f>
        <v>86208333</v>
      </c>
      <c r="G38" s="903"/>
    </row>
    <row r="39" spans="1:7" ht="15.75" x14ac:dyDescent="0.25">
      <c r="A39" s="886"/>
      <c r="B39" s="886"/>
      <c r="C39" s="886"/>
      <c r="D39" s="886"/>
      <c r="E39" s="886"/>
      <c r="F39" s="886"/>
      <c r="G39" s="886"/>
    </row>
  </sheetData>
  <mergeCells count="10">
    <mergeCell ref="B38:C38"/>
    <mergeCell ref="D38:E38"/>
    <mergeCell ref="F38:G38"/>
    <mergeCell ref="A1:G1"/>
    <mergeCell ref="A2:G2"/>
    <mergeCell ref="A3:G3"/>
    <mergeCell ref="A7:A8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63" orientation="landscape" verticalDpi="0" r:id="rId1"/>
  <headerFooter>
    <oddHeader>&amp;CHegyeshalom Nagyközségi Önkormányzat&amp;R16.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26"/>
  <sheetViews>
    <sheetView view="pageLayout" topLeftCell="B1" zoomScaleNormal="100" workbookViewId="0">
      <selection activeCell="K10" sqref="K10"/>
    </sheetView>
  </sheetViews>
  <sheetFormatPr defaultRowHeight="12.75" x14ac:dyDescent="0.2"/>
  <cols>
    <col min="1" max="1" width="8.28515625" customWidth="1"/>
    <col min="2" max="2" width="88.140625" customWidth="1"/>
    <col min="3" max="3" width="12.85546875" hidden="1" customWidth="1"/>
    <col min="4" max="5" width="12.28515625" hidden="1" customWidth="1"/>
    <col min="6" max="6" width="20.85546875" bestFit="1" customWidth="1"/>
    <col min="7" max="7" width="16" customWidth="1"/>
  </cols>
  <sheetData>
    <row r="1" spans="1:7" ht="20.25" x14ac:dyDescent="0.3">
      <c r="A1" s="839" t="s">
        <v>273</v>
      </c>
      <c r="B1" s="600"/>
      <c r="C1" s="876" t="s">
        <v>39</v>
      </c>
      <c r="D1" s="876"/>
      <c r="E1" s="876"/>
      <c r="F1" s="289"/>
      <c r="G1" s="290" t="s">
        <v>121</v>
      </c>
    </row>
    <row r="2" spans="1:7" ht="20.25" x14ac:dyDescent="0.3">
      <c r="A2" s="840"/>
      <c r="B2" s="151" t="s">
        <v>572</v>
      </c>
      <c r="C2" s="876"/>
      <c r="D2" s="876"/>
      <c r="E2" s="876"/>
      <c r="F2" s="533" t="s">
        <v>623</v>
      </c>
      <c r="G2" s="291" t="s">
        <v>124</v>
      </c>
    </row>
    <row r="3" spans="1:7" ht="20.25" x14ac:dyDescent="0.3">
      <c r="A3" s="840"/>
      <c r="B3" s="334"/>
      <c r="C3" s="877" t="s">
        <v>249</v>
      </c>
      <c r="D3" s="877"/>
      <c r="E3" s="877" t="s">
        <v>58</v>
      </c>
      <c r="F3" s="533" t="s">
        <v>59</v>
      </c>
      <c r="G3" s="291" t="s">
        <v>125</v>
      </c>
    </row>
    <row r="4" spans="1:7" ht="20.25" x14ac:dyDescent="0.3">
      <c r="A4" s="841"/>
      <c r="B4" s="153"/>
      <c r="C4" s="335" t="s">
        <v>283</v>
      </c>
      <c r="D4" s="534" t="s">
        <v>284</v>
      </c>
      <c r="E4" s="877"/>
      <c r="F4" s="292"/>
      <c r="G4" s="293" t="s">
        <v>126</v>
      </c>
    </row>
    <row r="5" spans="1:7" ht="18.75" x14ac:dyDescent="0.3">
      <c r="A5" s="1" t="s">
        <v>132</v>
      </c>
      <c r="B5" s="48" t="s">
        <v>133</v>
      </c>
      <c r="C5" s="337"/>
      <c r="D5" s="338"/>
      <c r="E5" s="337"/>
      <c r="F5" s="339">
        <v>61677693</v>
      </c>
      <c r="G5" s="337"/>
    </row>
    <row r="6" spans="1:7" ht="18.75" x14ac:dyDescent="0.3">
      <c r="A6" s="1" t="s">
        <v>134</v>
      </c>
      <c r="B6" s="48" t="s">
        <v>135</v>
      </c>
      <c r="C6" s="337"/>
      <c r="D6" s="338"/>
      <c r="E6" s="337"/>
      <c r="F6" s="339">
        <v>6299666</v>
      </c>
      <c r="G6" s="337"/>
    </row>
    <row r="7" spans="1:7" ht="18.75" x14ac:dyDescent="0.3">
      <c r="A7" s="1" t="s">
        <v>136</v>
      </c>
      <c r="B7" s="48" t="s">
        <v>137</v>
      </c>
      <c r="C7" s="337"/>
      <c r="D7" s="338"/>
      <c r="E7" s="337"/>
      <c r="F7" s="339"/>
      <c r="G7" s="337"/>
    </row>
    <row r="8" spans="1:7" ht="18.75" x14ac:dyDescent="0.3">
      <c r="A8" s="1" t="s">
        <v>138</v>
      </c>
      <c r="B8" s="48" t="s">
        <v>139</v>
      </c>
      <c r="C8" s="337"/>
      <c r="D8" s="338"/>
      <c r="E8" s="337"/>
      <c r="F8" s="339"/>
      <c r="G8" s="337"/>
    </row>
    <row r="9" spans="1:7" ht="18.75" x14ac:dyDescent="0.3">
      <c r="A9" s="1" t="s">
        <v>140</v>
      </c>
      <c r="B9" s="48" t="s">
        <v>141</v>
      </c>
      <c r="C9" s="337"/>
      <c r="D9" s="338"/>
      <c r="E9" s="337"/>
      <c r="F9" s="339">
        <v>799808</v>
      </c>
      <c r="G9" s="337"/>
    </row>
    <row r="10" spans="1:7" ht="18.75" x14ac:dyDescent="0.3">
      <c r="A10" s="1" t="s">
        <v>142</v>
      </c>
      <c r="B10" s="48" t="s">
        <v>143</v>
      </c>
      <c r="C10" s="337"/>
      <c r="D10" s="338"/>
      <c r="E10" s="337"/>
      <c r="F10" s="339">
        <v>3524934</v>
      </c>
      <c r="G10" s="337"/>
    </row>
    <row r="11" spans="1:7" ht="18.75" x14ac:dyDescent="0.3">
      <c r="A11" s="1" t="s">
        <v>144</v>
      </c>
      <c r="B11" s="48" t="s">
        <v>574</v>
      </c>
      <c r="C11" s="337"/>
      <c r="D11" s="338"/>
      <c r="E11" s="337"/>
      <c r="F11" s="440">
        <v>2391665</v>
      </c>
      <c r="G11" s="337"/>
    </row>
    <row r="12" spans="1:7" ht="18.75" x14ac:dyDescent="0.3">
      <c r="A12" s="1" t="s">
        <v>146</v>
      </c>
      <c r="B12" s="48" t="s">
        <v>147</v>
      </c>
      <c r="C12" s="337"/>
      <c r="D12" s="338"/>
      <c r="E12" s="337"/>
      <c r="F12" s="339">
        <v>1048900</v>
      </c>
      <c r="G12" s="337"/>
    </row>
    <row r="13" spans="1:7" ht="18.75" x14ac:dyDescent="0.3">
      <c r="A13" s="1" t="s">
        <v>148</v>
      </c>
      <c r="B13" s="48" t="s">
        <v>149</v>
      </c>
      <c r="C13" s="337"/>
      <c r="D13" s="338"/>
      <c r="E13" s="337"/>
      <c r="F13" s="339">
        <v>600000</v>
      </c>
      <c r="G13" s="337"/>
    </row>
    <row r="14" spans="1:7" ht="18.75" x14ac:dyDescent="0.3">
      <c r="A14" s="1" t="s">
        <v>150</v>
      </c>
      <c r="B14" s="48" t="s">
        <v>184</v>
      </c>
      <c r="C14" s="337"/>
      <c r="D14" s="338"/>
      <c r="E14" s="337"/>
      <c r="F14" s="339"/>
      <c r="G14" s="337"/>
    </row>
    <row r="15" spans="1:7" ht="18.75" x14ac:dyDescent="0.3">
      <c r="A15" s="340" t="s">
        <v>157</v>
      </c>
      <c r="B15" s="115" t="s">
        <v>156</v>
      </c>
      <c r="C15" s="341">
        <f>SUM(C5:C14)</f>
        <v>0</v>
      </c>
      <c r="D15" s="342">
        <f>SUM(D5:D14)</f>
        <v>0</v>
      </c>
      <c r="E15" s="341">
        <f>SUM(E5:E14)</f>
        <v>0</v>
      </c>
      <c r="F15" s="343">
        <f>SUM(F5:F14)</f>
        <v>76342666</v>
      </c>
      <c r="G15" s="341"/>
    </row>
    <row r="16" spans="1:7" ht="18.75" x14ac:dyDescent="0.3">
      <c r="A16" s="1" t="s">
        <v>151</v>
      </c>
      <c r="B16" s="48" t="s">
        <v>154</v>
      </c>
      <c r="C16" s="337"/>
      <c r="D16" s="338"/>
      <c r="E16" s="337"/>
      <c r="F16" s="339"/>
      <c r="G16" s="338"/>
    </row>
    <row r="17" spans="1:7" ht="18.75" x14ac:dyDescent="0.3">
      <c r="A17" s="1" t="s">
        <v>152</v>
      </c>
      <c r="B17" s="48" t="s">
        <v>155</v>
      </c>
      <c r="C17" s="337"/>
      <c r="D17" s="338"/>
      <c r="E17" s="337"/>
      <c r="F17" s="339"/>
      <c r="G17" s="338"/>
    </row>
    <row r="18" spans="1:7" ht="18.75" x14ac:dyDescent="0.3">
      <c r="A18" s="1" t="s">
        <v>153</v>
      </c>
      <c r="B18" s="48" t="s">
        <v>185</v>
      </c>
      <c r="C18" s="337"/>
      <c r="D18" s="337"/>
      <c r="E18" s="337"/>
      <c r="F18" s="339"/>
      <c r="G18" s="338"/>
    </row>
    <row r="19" spans="1:7" ht="18.75" x14ac:dyDescent="0.3">
      <c r="A19" s="340" t="s">
        <v>158</v>
      </c>
      <c r="B19" s="115" t="s">
        <v>60</v>
      </c>
      <c r="C19" s="341">
        <f>SUM(C16:C18)</f>
        <v>0</v>
      </c>
      <c r="D19" s="342">
        <f>SUM(D16:D18)</f>
        <v>0</v>
      </c>
      <c r="E19" s="341">
        <f>SUM(E16:E18)</f>
        <v>0</v>
      </c>
      <c r="F19" s="343">
        <f>SUM(F16:F18)</f>
        <v>0</v>
      </c>
      <c r="G19" s="342"/>
    </row>
    <row r="20" spans="1:7" ht="18.75" x14ac:dyDescent="0.3">
      <c r="A20" s="134" t="s">
        <v>159</v>
      </c>
      <c r="B20" s="135" t="s">
        <v>166</v>
      </c>
      <c r="C20" s="344">
        <f>SUM(C15,C19)</f>
        <v>0</v>
      </c>
      <c r="D20" s="345">
        <f>SUM(D15,D19)</f>
        <v>0</v>
      </c>
      <c r="E20" s="344">
        <f>SUM(E15,E19)</f>
        <v>0</v>
      </c>
      <c r="F20" s="346">
        <f>F15+F19</f>
        <v>76342666</v>
      </c>
      <c r="G20" s="344"/>
    </row>
    <row r="21" spans="1:7" ht="18.75" x14ac:dyDescent="0.3">
      <c r="A21" s="1" t="s">
        <v>160</v>
      </c>
      <c r="B21" s="55" t="s">
        <v>61</v>
      </c>
      <c r="C21" s="337"/>
      <c r="D21" s="338"/>
      <c r="E21" s="337"/>
      <c r="F21" s="339">
        <v>18569835</v>
      </c>
      <c r="G21" s="337"/>
    </row>
    <row r="22" spans="1:7" ht="18.75" x14ac:dyDescent="0.3">
      <c r="A22" s="1" t="s">
        <v>161</v>
      </c>
      <c r="B22" s="55" t="s">
        <v>62</v>
      </c>
      <c r="C22" s="337"/>
      <c r="D22" s="338"/>
      <c r="E22" s="337"/>
      <c r="F22" s="441">
        <v>587252</v>
      </c>
      <c r="G22" s="337"/>
    </row>
    <row r="23" spans="1:7" ht="18.75" x14ac:dyDescent="0.3">
      <c r="A23" s="1" t="s">
        <v>162</v>
      </c>
      <c r="B23" s="55" t="s">
        <v>624</v>
      </c>
      <c r="C23" s="337"/>
      <c r="D23" s="338"/>
      <c r="E23" s="337"/>
      <c r="F23" s="440">
        <v>200000</v>
      </c>
      <c r="G23" s="337"/>
    </row>
    <row r="24" spans="1:7" ht="18.75" x14ac:dyDescent="0.3">
      <c r="A24" s="1" t="s">
        <v>163</v>
      </c>
      <c r="B24" s="55" t="s">
        <v>57</v>
      </c>
      <c r="C24" s="337"/>
      <c r="D24" s="338"/>
      <c r="E24" s="338"/>
      <c r="F24" s="441">
        <v>1909181</v>
      </c>
      <c r="G24" s="337"/>
    </row>
    <row r="25" spans="1:7" ht="18.75" x14ac:dyDescent="0.3">
      <c r="A25" s="137" t="s">
        <v>164</v>
      </c>
      <c r="B25" s="138" t="s">
        <v>165</v>
      </c>
      <c r="C25" s="345">
        <f>SUM(C21:C24)</f>
        <v>0</v>
      </c>
      <c r="D25" s="344">
        <f>SUM(D21:D24)</f>
        <v>0</v>
      </c>
      <c r="E25" s="345">
        <f>SUM(E21:E24)</f>
        <v>0</v>
      </c>
      <c r="F25" s="346">
        <f>SUM(F21:F24)</f>
        <v>21266268</v>
      </c>
      <c r="G25" s="347"/>
    </row>
    <row r="26" spans="1:7" ht="18.75" x14ac:dyDescent="0.3">
      <c r="A26" s="1" t="s">
        <v>168</v>
      </c>
      <c r="B26" s="55" t="s">
        <v>82</v>
      </c>
      <c r="C26" s="337"/>
      <c r="D26" s="338"/>
      <c r="E26" s="337"/>
      <c r="F26" s="339">
        <v>10000</v>
      </c>
      <c r="G26" s="337"/>
    </row>
    <row r="27" spans="1:7" ht="18.75" x14ac:dyDescent="0.3">
      <c r="A27" s="1" t="s">
        <v>169</v>
      </c>
      <c r="B27" s="48" t="s">
        <v>170</v>
      </c>
      <c r="C27" s="337"/>
      <c r="D27" s="338"/>
      <c r="E27" s="337"/>
      <c r="F27" s="339">
        <v>700000</v>
      </c>
      <c r="G27" s="337"/>
    </row>
    <row r="28" spans="1:7" ht="15.75" x14ac:dyDescent="0.25">
      <c r="A28" s="349" t="s">
        <v>171</v>
      </c>
      <c r="B28" s="350" t="s">
        <v>172</v>
      </c>
      <c r="C28" s="338">
        <f>SUM(C26:C27)</f>
        <v>0</v>
      </c>
      <c r="D28" s="337">
        <f>SUM(D26:D27)</f>
        <v>0</v>
      </c>
      <c r="E28" s="338">
        <f>SUM(E26:E27)</f>
        <v>0</v>
      </c>
      <c r="F28" s="342"/>
      <c r="G28" s="338"/>
    </row>
    <row r="29" spans="1:7" ht="18.75" x14ac:dyDescent="0.3">
      <c r="A29" s="1" t="s">
        <v>176</v>
      </c>
      <c r="B29" s="48" t="s">
        <v>54</v>
      </c>
      <c r="C29" s="337"/>
      <c r="D29" s="338"/>
      <c r="E29" s="337"/>
      <c r="F29" s="339"/>
      <c r="G29" s="337"/>
    </row>
    <row r="30" spans="1:7" ht="18.75" x14ac:dyDescent="0.3">
      <c r="A30" s="1" t="s">
        <v>177</v>
      </c>
      <c r="B30" s="48" t="s">
        <v>173</v>
      </c>
      <c r="C30" s="337"/>
      <c r="D30" s="338"/>
      <c r="E30" s="337"/>
      <c r="F30" s="339">
        <v>1500000</v>
      </c>
      <c r="G30" s="337"/>
    </row>
    <row r="31" spans="1:7" ht="18.75" x14ac:dyDescent="0.3">
      <c r="A31" s="1" t="s">
        <v>576</v>
      </c>
      <c r="B31" s="48" t="s">
        <v>575</v>
      </c>
      <c r="C31" s="337"/>
      <c r="D31" s="338"/>
      <c r="E31" s="337"/>
      <c r="F31" s="339"/>
      <c r="G31" s="337"/>
    </row>
    <row r="32" spans="1:7" ht="18.75" x14ac:dyDescent="0.3">
      <c r="A32" s="1" t="s">
        <v>179</v>
      </c>
      <c r="B32" s="48" t="s">
        <v>55</v>
      </c>
      <c r="C32" s="337"/>
      <c r="D32" s="338"/>
      <c r="E32" s="337"/>
      <c r="F32" s="339"/>
      <c r="G32" s="337"/>
    </row>
    <row r="33" spans="1:7" ht="18.75" x14ac:dyDescent="0.3">
      <c r="A33" s="1" t="s">
        <v>180</v>
      </c>
      <c r="B33" s="55" t="s">
        <v>63</v>
      </c>
      <c r="C33" s="337"/>
      <c r="D33" s="338"/>
      <c r="E33" s="337"/>
      <c r="F33" s="339"/>
      <c r="G33" s="337"/>
    </row>
    <row r="34" spans="1:7" ht="18.75" x14ac:dyDescent="0.3">
      <c r="A34" s="1" t="s">
        <v>181</v>
      </c>
      <c r="B34" s="48" t="s">
        <v>175</v>
      </c>
      <c r="C34" s="337"/>
      <c r="D34" s="338"/>
      <c r="E34" s="337"/>
      <c r="F34" s="339">
        <v>1000000</v>
      </c>
      <c r="G34" s="337"/>
    </row>
    <row r="35" spans="1:7" ht="15.75" x14ac:dyDescent="0.25">
      <c r="A35" s="1" t="s">
        <v>182</v>
      </c>
      <c r="B35" s="54" t="s">
        <v>183</v>
      </c>
      <c r="C35" s="338">
        <f>SUM(C29:C34)</f>
        <v>0</v>
      </c>
      <c r="D35" s="337">
        <f>SUM(D29:D34)</f>
        <v>0</v>
      </c>
      <c r="E35" s="338">
        <f>SUM(E29:E34)</f>
        <v>0</v>
      </c>
      <c r="F35" s="342"/>
      <c r="G35" s="338"/>
    </row>
    <row r="36" spans="1:7" ht="18.75" x14ac:dyDescent="0.3">
      <c r="A36" s="109" t="s">
        <v>167</v>
      </c>
      <c r="B36" s="115" t="s">
        <v>186</v>
      </c>
      <c r="C36" s="348">
        <f>SUM(C35,C28)</f>
        <v>0</v>
      </c>
      <c r="D36" s="370">
        <f>SUM(D35,D28)</f>
        <v>0</v>
      </c>
      <c r="E36" s="348">
        <f>SUM(E35,E28)</f>
        <v>0</v>
      </c>
      <c r="F36" s="343">
        <f>SUM(F26:F35)</f>
        <v>3210000</v>
      </c>
      <c r="G36" s="342"/>
    </row>
    <row r="37" spans="1:7" ht="18.75" x14ac:dyDescent="0.3">
      <c r="A37" s="1" t="s">
        <v>187</v>
      </c>
      <c r="B37" s="48" t="s">
        <v>188</v>
      </c>
      <c r="C37" s="337"/>
      <c r="D37" s="338"/>
      <c r="E37" s="337"/>
      <c r="F37" s="351">
        <v>200000</v>
      </c>
      <c r="G37" s="337"/>
    </row>
    <row r="38" spans="1:7" ht="18.75" x14ac:dyDescent="0.3">
      <c r="A38" s="1" t="s">
        <v>189</v>
      </c>
      <c r="B38" s="48" t="s">
        <v>436</v>
      </c>
      <c r="C38" s="337"/>
      <c r="D38" s="338"/>
      <c r="E38" s="337"/>
      <c r="F38" s="351">
        <v>1000000</v>
      </c>
      <c r="G38" s="337"/>
    </row>
    <row r="39" spans="1:7" ht="18.75" x14ac:dyDescent="0.3">
      <c r="A39" s="109" t="s">
        <v>190</v>
      </c>
      <c r="B39" s="110" t="s">
        <v>191</v>
      </c>
      <c r="C39" s="342">
        <f>SUM(C37:C38)</f>
        <v>0</v>
      </c>
      <c r="D39" s="342">
        <f>SUM(D37:D38)</f>
        <v>0</v>
      </c>
      <c r="E39" s="342">
        <f>SUM(E37:E38)</f>
        <v>0</v>
      </c>
      <c r="F39" s="343">
        <f>SUM(F37:F38)</f>
        <v>1200000</v>
      </c>
      <c r="G39" s="342"/>
    </row>
    <row r="40" spans="1:7" ht="18.75" x14ac:dyDescent="0.3">
      <c r="A40" s="1" t="s">
        <v>192</v>
      </c>
      <c r="B40" s="48" t="s">
        <v>437</v>
      </c>
      <c r="C40" s="337"/>
      <c r="D40" s="338"/>
      <c r="E40" s="337"/>
      <c r="F40" s="351">
        <v>1434000</v>
      </c>
      <c r="G40" s="337"/>
    </row>
    <row r="41" spans="1:7" ht="18.75" x14ac:dyDescent="0.3">
      <c r="A41" s="1" t="s">
        <v>203</v>
      </c>
      <c r="B41" s="48" t="s">
        <v>204</v>
      </c>
      <c r="C41" s="337"/>
      <c r="D41" s="338"/>
      <c r="E41" s="337"/>
      <c r="F41" s="351"/>
      <c r="G41" s="337"/>
    </row>
    <row r="42" spans="1:7" ht="18.75" x14ac:dyDescent="0.3">
      <c r="A42" s="1" t="s">
        <v>193</v>
      </c>
      <c r="B42" s="48" t="s">
        <v>194</v>
      </c>
      <c r="C42" s="337"/>
      <c r="D42" s="338"/>
      <c r="E42" s="337"/>
      <c r="F42" s="351"/>
      <c r="G42" s="337"/>
    </row>
    <row r="43" spans="1:7" ht="18.75" x14ac:dyDescent="0.3">
      <c r="A43" s="1" t="s">
        <v>195</v>
      </c>
      <c r="B43" s="48" t="s">
        <v>196</v>
      </c>
      <c r="C43" s="337"/>
      <c r="D43" s="338"/>
      <c r="E43" s="337"/>
      <c r="F43" s="351">
        <v>500000</v>
      </c>
      <c r="G43" s="337"/>
    </row>
    <row r="44" spans="1:7" ht="18.75" x14ac:dyDescent="0.3">
      <c r="A44" s="1" t="s">
        <v>197</v>
      </c>
      <c r="B44" s="48" t="s">
        <v>198</v>
      </c>
      <c r="C44" s="337"/>
      <c r="D44" s="338"/>
      <c r="E44" s="337"/>
      <c r="F44" s="351"/>
      <c r="G44" s="337"/>
    </row>
    <row r="45" spans="1:7" ht="18.75" x14ac:dyDescent="0.3">
      <c r="A45" s="1" t="s">
        <v>199</v>
      </c>
      <c r="B45" s="48" t="s">
        <v>466</v>
      </c>
      <c r="C45" s="337"/>
      <c r="D45" s="338"/>
      <c r="E45" s="337"/>
      <c r="F45" s="351">
        <v>740000</v>
      </c>
      <c r="G45" s="337"/>
    </row>
    <row r="46" spans="1:7" ht="18.75" x14ac:dyDescent="0.3">
      <c r="A46" s="1" t="s">
        <v>200</v>
      </c>
      <c r="B46" s="48" t="s">
        <v>467</v>
      </c>
      <c r="C46" s="337"/>
      <c r="D46" s="338"/>
      <c r="E46" s="337"/>
      <c r="F46" s="351">
        <v>3200000</v>
      </c>
      <c r="G46" s="337"/>
    </row>
    <row r="47" spans="1:7" ht="18.75" x14ac:dyDescent="0.3">
      <c r="A47" s="109" t="s">
        <v>201</v>
      </c>
      <c r="B47" s="110" t="s">
        <v>202</v>
      </c>
      <c r="C47" s="341">
        <f>SUM(C40:C46)</f>
        <v>0</v>
      </c>
      <c r="D47" s="342">
        <f>SUM(D40:D46)</f>
        <v>0</v>
      </c>
      <c r="E47" s="341">
        <f>SUM(E40:E46)</f>
        <v>0</v>
      </c>
      <c r="F47" s="343">
        <f>SUM(F40:F46)</f>
        <v>5874000</v>
      </c>
      <c r="G47" s="342"/>
    </row>
    <row r="48" spans="1:7" ht="18.75" x14ac:dyDescent="0.3">
      <c r="A48" s="1" t="s">
        <v>205</v>
      </c>
      <c r="B48" s="48" t="s">
        <v>208</v>
      </c>
      <c r="C48" s="337"/>
      <c r="D48" s="338"/>
      <c r="E48" s="337"/>
      <c r="F48" s="351">
        <v>300000</v>
      </c>
      <c r="G48" s="337"/>
    </row>
    <row r="49" spans="1:7" ht="18.75" x14ac:dyDescent="0.3">
      <c r="A49" s="1" t="s">
        <v>206</v>
      </c>
      <c r="B49" s="48" t="s">
        <v>209</v>
      </c>
      <c r="C49" s="337"/>
      <c r="D49" s="338"/>
      <c r="E49" s="337"/>
      <c r="F49" s="351"/>
      <c r="G49" s="337"/>
    </row>
    <row r="50" spans="1:7" ht="18.75" x14ac:dyDescent="0.3">
      <c r="A50" s="1" t="s">
        <v>207</v>
      </c>
      <c r="B50" s="48" t="s">
        <v>56</v>
      </c>
      <c r="C50" s="337"/>
      <c r="D50" s="338"/>
      <c r="E50" s="337"/>
      <c r="F50" s="351"/>
      <c r="G50" s="337"/>
    </row>
    <row r="51" spans="1:7" ht="18.75" x14ac:dyDescent="0.3">
      <c r="A51" s="109" t="s">
        <v>210</v>
      </c>
      <c r="B51" s="110" t="s">
        <v>211</v>
      </c>
      <c r="C51" s="341">
        <f>SUM(C48:C50)</f>
        <v>0</v>
      </c>
      <c r="D51" s="342">
        <f>SUM(D48:D50)</f>
        <v>0</v>
      </c>
      <c r="E51" s="341">
        <f>SUM(E48:E50)</f>
        <v>0</v>
      </c>
      <c r="F51" s="343">
        <f>SUM(F48:F50)</f>
        <v>300000</v>
      </c>
      <c r="G51" s="342"/>
    </row>
    <row r="52" spans="1:7" ht="18.75" x14ac:dyDescent="0.3">
      <c r="A52" s="1" t="s">
        <v>212</v>
      </c>
      <c r="B52" s="48" t="s">
        <v>217</v>
      </c>
      <c r="C52" s="337"/>
      <c r="D52" s="338"/>
      <c r="E52" s="337"/>
      <c r="F52" s="351">
        <v>2857680</v>
      </c>
      <c r="G52" s="337"/>
    </row>
    <row r="53" spans="1:7" ht="18.75" x14ac:dyDescent="0.3">
      <c r="A53" s="1" t="s">
        <v>213</v>
      </c>
      <c r="B53" s="48" t="s">
        <v>218</v>
      </c>
      <c r="C53" s="337"/>
      <c r="D53" s="338"/>
      <c r="E53" s="337"/>
      <c r="F53" s="351"/>
      <c r="G53" s="337"/>
    </row>
    <row r="54" spans="1:7" ht="18.75" x14ac:dyDescent="0.3">
      <c r="A54" s="1" t="s">
        <v>214</v>
      </c>
      <c r="B54" s="48" t="s">
        <v>219</v>
      </c>
      <c r="C54" s="337"/>
      <c r="D54" s="338"/>
      <c r="E54" s="337"/>
      <c r="F54" s="351"/>
      <c r="G54" s="337"/>
    </row>
    <row r="55" spans="1:7" ht="18.75" x14ac:dyDescent="0.3">
      <c r="A55" s="1" t="s">
        <v>215</v>
      </c>
      <c r="B55" s="55" t="s">
        <v>220</v>
      </c>
      <c r="C55" s="337"/>
      <c r="D55" s="338"/>
      <c r="E55" s="337"/>
      <c r="F55" s="351"/>
      <c r="G55" s="337"/>
    </row>
    <row r="56" spans="1:7" ht="18.75" x14ac:dyDescent="0.3">
      <c r="A56" s="1" t="s">
        <v>216</v>
      </c>
      <c r="B56" s="48" t="s">
        <v>221</v>
      </c>
      <c r="C56" s="337"/>
      <c r="D56" s="338"/>
      <c r="E56" s="337"/>
      <c r="F56" s="535"/>
      <c r="G56" s="337"/>
    </row>
    <row r="57" spans="1:7" ht="18.75" x14ac:dyDescent="0.3">
      <c r="A57" s="6" t="s">
        <v>222</v>
      </c>
      <c r="B57" s="106" t="s">
        <v>223</v>
      </c>
      <c r="C57" s="352">
        <f>SUM(C52:C56)</f>
        <v>0</v>
      </c>
      <c r="D57" s="353">
        <f>SUM(D52:D56)</f>
        <v>0</v>
      </c>
      <c r="E57" s="353">
        <f>SUM(E52:E56)</f>
        <v>0</v>
      </c>
      <c r="F57" s="354">
        <f>SUM(F52:F56)</f>
        <v>2857680</v>
      </c>
      <c r="G57" s="353"/>
    </row>
    <row r="58" spans="1:7" ht="18.75" x14ac:dyDescent="0.3">
      <c r="A58" s="140" t="s">
        <v>224</v>
      </c>
      <c r="B58" s="135" t="s">
        <v>225</v>
      </c>
      <c r="C58" s="344">
        <f>SUM(C36,C39,C47,C51,C57)</f>
        <v>0</v>
      </c>
      <c r="D58" s="345">
        <f>SUM(D36,D39,D47,D51,D57)</f>
        <v>0</v>
      </c>
      <c r="E58" s="344">
        <f>SUM(E36,E39,E47,E51,E57)</f>
        <v>0</v>
      </c>
      <c r="F58" s="346">
        <f>F36+F39+F47+F51+F57</f>
        <v>13441680</v>
      </c>
      <c r="G58" s="346"/>
    </row>
    <row r="59" spans="1:7" ht="18.75" x14ac:dyDescent="0.3">
      <c r="A59" s="142" t="s">
        <v>253</v>
      </c>
      <c r="B59" s="135" t="s">
        <v>292</v>
      </c>
      <c r="C59" s="344"/>
      <c r="D59" s="344"/>
      <c r="E59" s="344"/>
      <c r="F59" s="346"/>
      <c r="G59" s="347"/>
    </row>
    <row r="60" spans="1:7" ht="18.75" x14ac:dyDescent="0.3">
      <c r="A60" s="133" t="s">
        <v>256</v>
      </c>
      <c r="B60" s="105" t="s">
        <v>289</v>
      </c>
      <c r="C60" s="355"/>
      <c r="D60" s="355"/>
      <c r="E60" s="355"/>
      <c r="F60" s="351"/>
      <c r="G60" s="337"/>
    </row>
    <row r="61" spans="1:7" ht="18.75" x14ac:dyDescent="0.3">
      <c r="A61" s="133" t="s">
        <v>258</v>
      </c>
      <c r="B61" s="105" t="s">
        <v>290</v>
      </c>
      <c r="C61" s="355"/>
      <c r="D61" s="355"/>
      <c r="E61" s="355"/>
      <c r="F61" s="351"/>
      <c r="G61" s="337"/>
    </row>
    <row r="62" spans="1:7" ht="18.75" x14ac:dyDescent="0.3">
      <c r="A62" s="133" t="s">
        <v>260</v>
      </c>
      <c r="B62" s="105" t="s">
        <v>291</v>
      </c>
      <c r="C62" s="355"/>
      <c r="D62" s="355"/>
      <c r="E62" s="355"/>
      <c r="F62" s="351"/>
      <c r="G62" s="337"/>
    </row>
    <row r="63" spans="1:7" ht="18.75" x14ac:dyDescent="0.3">
      <c r="A63" s="133" t="s">
        <v>262</v>
      </c>
      <c r="B63" s="105" t="s">
        <v>263</v>
      </c>
      <c r="C63" s="355"/>
      <c r="D63" s="355"/>
      <c r="E63" s="355"/>
      <c r="F63" s="351"/>
      <c r="G63" s="337"/>
    </row>
    <row r="64" spans="1:7" ht="18.75" x14ac:dyDescent="0.3">
      <c r="A64" s="140" t="s">
        <v>264</v>
      </c>
      <c r="B64" s="135" t="s">
        <v>265</v>
      </c>
      <c r="C64" s="344">
        <f>SUM(C60:C63)</f>
        <v>0</v>
      </c>
      <c r="D64" s="344">
        <f>SUM(D60:D63)</f>
        <v>0</v>
      </c>
      <c r="E64" s="344">
        <f>SUM(E60:E63)</f>
        <v>0</v>
      </c>
      <c r="F64" s="346">
        <f>SUM(F60:F63)</f>
        <v>0</v>
      </c>
      <c r="G64" s="347"/>
    </row>
    <row r="65" spans="1:7" ht="18.75" x14ac:dyDescent="0.3">
      <c r="A65" s="140" t="s">
        <v>238</v>
      </c>
      <c r="B65" s="135" t="s">
        <v>293</v>
      </c>
      <c r="C65" s="344"/>
      <c r="D65" s="344"/>
      <c r="E65" s="344"/>
      <c r="F65" s="346"/>
      <c r="G65" s="347"/>
    </row>
    <row r="66" spans="1:7" ht="18.75" x14ac:dyDescent="0.3">
      <c r="A66" s="140" t="s">
        <v>242</v>
      </c>
      <c r="B66" s="135" t="s">
        <v>294</v>
      </c>
      <c r="C66" s="344"/>
      <c r="D66" s="344"/>
      <c r="E66" s="344"/>
      <c r="F66" s="346"/>
      <c r="G66" s="347"/>
    </row>
    <row r="67" spans="1:7" ht="15" x14ac:dyDescent="0.25">
      <c r="A67" s="4" t="s">
        <v>244</v>
      </c>
      <c r="B67" s="105" t="s">
        <v>296</v>
      </c>
      <c r="C67" s="338"/>
      <c r="D67" s="338"/>
      <c r="E67" s="338"/>
      <c r="F67" s="356"/>
      <c r="G67" s="338"/>
    </row>
    <row r="68" spans="1:7" ht="15" x14ac:dyDescent="0.25">
      <c r="A68" s="4" t="s">
        <v>245</v>
      </c>
      <c r="B68" s="105" t="s">
        <v>297</v>
      </c>
      <c r="C68" s="338"/>
      <c r="D68" s="338"/>
      <c r="E68" s="338"/>
      <c r="F68" s="356"/>
      <c r="G68" s="338"/>
    </row>
    <row r="69" spans="1:7" ht="15" x14ac:dyDescent="0.25">
      <c r="A69" s="4" t="s">
        <v>246</v>
      </c>
      <c r="B69" s="105" t="s">
        <v>298</v>
      </c>
      <c r="C69" s="338"/>
      <c r="D69" s="338"/>
      <c r="E69" s="338"/>
      <c r="F69" s="356"/>
      <c r="G69" s="338"/>
    </row>
    <row r="70" spans="1:7" ht="18.75" x14ac:dyDescent="0.3">
      <c r="A70" s="140" t="s">
        <v>247</v>
      </c>
      <c r="B70" s="135" t="s">
        <v>295</v>
      </c>
      <c r="C70" s="344">
        <f>SUM(C67:C69)</f>
        <v>0</v>
      </c>
      <c r="D70" s="344">
        <f>SUM(D67:D69)</f>
        <v>0</v>
      </c>
      <c r="E70" s="344">
        <f>SUM(E67:E69)</f>
        <v>0</v>
      </c>
      <c r="F70" s="346">
        <f>SUM(F67:F69)</f>
        <v>0</v>
      </c>
      <c r="G70" s="347"/>
    </row>
    <row r="71" spans="1:7" ht="18.75" x14ac:dyDescent="0.3">
      <c r="A71" s="146"/>
      <c r="B71" s="144" t="s">
        <v>299</v>
      </c>
      <c r="C71" s="357">
        <f>SUM(C20,C25,C58,C59,C64,C65,C66,C70)</f>
        <v>0</v>
      </c>
      <c r="D71" s="357">
        <f>SUM(D20,D25,D58,D59,D64,D65,D66,D70)</f>
        <v>0</v>
      </c>
      <c r="E71" s="357">
        <f>SUM(E20,E25,E58,E59,E64,E65,E66,E70)</f>
        <v>0</v>
      </c>
      <c r="F71" s="358">
        <f>F20+F25+F58+F59+F64+F65+F66+F70</f>
        <v>111050614</v>
      </c>
      <c r="G71" s="359"/>
    </row>
    <row r="72" spans="1:7" ht="18.75" x14ac:dyDescent="0.3">
      <c r="A72" s="4" t="s">
        <v>300</v>
      </c>
      <c r="B72" s="147" t="s">
        <v>301</v>
      </c>
      <c r="C72" s="360"/>
      <c r="D72" s="361"/>
      <c r="E72" s="362"/>
      <c r="F72" s="354"/>
      <c r="G72" s="337"/>
    </row>
    <row r="73" spans="1:7" ht="18.75" x14ac:dyDescent="0.3">
      <c r="A73" s="4"/>
      <c r="B73" s="147"/>
      <c r="C73" s="360"/>
      <c r="D73" s="360"/>
      <c r="E73" s="360"/>
      <c r="F73" s="363"/>
      <c r="G73" s="360"/>
    </row>
    <row r="74" spans="1:7" ht="18.75" x14ac:dyDescent="0.3">
      <c r="A74" s="4" t="s">
        <v>302</v>
      </c>
      <c r="B74" s="147" t="s">
        <v>303</v>
      </c>
      <c r="C74" s="360"/>
      <c r="D74" s="361"/>
      <c r="E74" s="362"/>
      <c r="F74" s="354"/>
      <c r="G74" s="337"/>
    </row>
    <row r="75" spans="1:7" ht="18.75" x14ac:dyDescent="0.3">
      <c r="A75" s="167"/>
      <c r="B75" s="168" t="s">
        <v>365</v>
      </c>
      <c r="C75" s="364">
        <f>SUM(C71:C74)</f>
        <v>0</v>
      </c>
      <c r="D75" s="364">
        <f>SUM(D71:D74)</f>
        <v>0</v>
      </c>
      <c r="E75" s="364">
        <f>SUM(E71:E74)</f>
        <v>0</v>
      </c>
      <c r="F75" s="365">
        <f>SUM(F71:F74)</f>
        <v>111050614</v>
      </c>
      <c r="G75" s="366">
        <f>SUM(G71:G74)</f>
        <v>0</v>
      </c>
    </row>
    <row r="76" spans="1:7" ht="18.75" x14ac:dyDescent="0.3">
      <c r="A76" s="169"/>
      <c r="B76" s="170"/>
      <c r="C76" s="367"/>
      <c r="D76" s="367"/>
      <c r="E76" s="367"/>
      <c r="F76" s="368"/>
      <c r="G76" s="369"/>
    </row>
    <row r="77" spans="1:7" ht="18.75" x14ac:dyDescent="0.3">
      <c r="A77" s="7" t="s">
        <v>381</v>
      </c>
      <c r="B77" s="2" t="s">
        <v>387</v>
      </c>
      <c r="C77" s="337"/>
      <c r="D77" s="338"/>
      <c r="E77" s="337"/>
      <c r="F77" s="351"/>
      <c r="G77" s="337"/>
    </row>
    <row r="78" spans="1:7" ht="18.75" x14ac:dyDescent="0.3">
      <c r="A78" s="7" t="s">
        <v>382</v>
      </c>
      <c r="B78" s="48" t="s">
        <v>388</v>
      </c>
      <c r="C78" s="337"/>
      <c r="D78" s="338"/>
      <c r="E78" s="337"/>
      <c r="F78" s="351"/>
      <c r="G78" s="337"/>
    </row>
    <row r="79" spans="1:7" ht="18.75" x14ac:dyDescent="0.3">
      <c r="A79" s="7" t="s">
        <v>383</v>
      </c>
      <c r="B79" s="48" t="s">
        <v>389</v>
      </c>
      <c r="C79" s="337"/>
      <c r="D79" s="338"/>
      <c r="E79" s="337"/>
      <c r="F79" s="351"/>
      <c r="G79" s="337"/>
    </row>
    <row r="80" spans="1:7" ht="18.75" x14ac:dyDescent="0.3">
      <c r="A80" s="7" t="s">
        <v>384</v>
      </c>
      <c r="B80" s="48" t="s">
        <v>390</v>
      </c>
      <c r="C80" s="337"/>
      <c r="D80" s="338"/>
      <c r="E80" s="337"/>
      <c r="F80" s="351"/>
      <c r="G80" s="337"/>
    </row>
    <row r="81" spans="1:7" ht="18.75" x14ac:dyDescent="0.3">
      <c r="A81" s="7" t="s">
        <v>385</v>
      </c>
      <c r="B81" s="48" t="s">
        <v>391</v>
      </c>
      <c r="C81" s="337"/>
      <c r="D81" s="338"/>
      <c r="E81" s="337"/>
      <c r="F81" s="351"/>
      <c r="G81" s="337"/>
    </row>
    <row r="82" spans="1:7" ht="18.75" x14ac:dyDescent="0.3">
      <c r="A82" s="7" t="s">
        <v>386</v>
      </c>
      <c r="B82" s="48" t="s">
        <v>392</v>
      </c>
      <c r="C82" s="337"/>
      <c r="D82" s="338"/>
      <c r="E82" s="337"/>
      <c r="F82" s="351"/>
      <c r="G82" s="337"/>
    </row>
    <row r="83" spans="1:7" ht="18.75" x14ac:dyDescent="0.3">
      <c r="A83" s="113" t="s">
        <v>310</v>
      </c>
      <c r="B83" s="115" t="s">
        <v>305</v>
      </c>
      <c r="C83" s="341">
        <f>SUM(C77:C82)</f>
        <v>0</v>
      </c>
      <c r="D83" s="342">
        <f>SUM(D77:D82)</f>
        <v>0</v>
      </c>
      <c r="E83" s="341">
        <f>SUM(E77:E82)</f>
        <v>0</v>
      </c>
      <c r="F83" s="343">
        <f>SUM(F77:F82)</f>
        <v>0</v>
      </c>
      <c r="G83" s="342">
        <f>SUM(G77:G82)</f>
        <v>0</v>
      </c>
    </row>
    <row r="84" spans="1:7" ht="15.75" x14ac:dyDescent="0.25">
      <c r="A84" s="1"/>
      <c r="B84" s="48"/>
      <c r="C84" s="337"/>
      <c r="D84" s="338"/>
      <c r="E84" s="337"/>
      <c r="F84" s="74"/>
      <c r="G84" s="337"/>
    </row>
    <row r="85" spans="1:7" ht="15.75" x14ac:dyDescent="0.25">
      <c r="A85" s="1"/>
      <c r="B85" s="48"/>
      <c r="C85" s="337"/>
      <c r="D85" s="337"/>
      <c r="E85" s="337"/>
      <c r="F85" s="74"/>
      <c r="G85" s="337"/>
    </row>
    <row r="86" spans="1:7" ht="15.75" x14ac:dyDescent="0.25">
      <c r="A86" s="113" t="s">
        <v>311</v>
      </c>
      <c r="B86" s="115" t="s">
        <v>306</v>
      </c>
      <c r="C86" s="370">
        <f>SUM(C84:C85)</f>
        <v>0</v>
      </c>
      <c r="D86" s="348">
        <f>SUM(D84:D85)</f>
        <v>0</v>
      </c>
      <c r="E86" s="370">
        <f>SUM(E84:E85)</f>
        <v>0</v>
      </c>
      <c r="F86" s="348">
        <f>SUM(F84:F85)</f>
        <v>0</v>
      </c>
      <c r="G86" s="348">
        <f>SUM(G84:G85)</f>
        <v>0</v>
      </c>
    </row>
    <row r="87" spans="1:7" ht="18.75" x14ac:dyDescent="0.3">
      <c r="A87" s="140" t="s">
        <v>304</v>
      </c>
      <c r="B87" s="135" t="s">
        <v>308</v>
      </c>
      <c r="C87" s="344">
        <f>SUM(C86,C83)</f>
        <v>0</v>
      </c>
      <c r="D87" s="344">
        <f>SUM(D86,D83)</f>
        <v>0</v>
      </c>
      <c r="E87" s="344">
        <f>SUM(E86,E83)</f>
        <v>0</v>
      </c>
      <c r="F87" s="346">
        <f>SUM(F83,F86)</f>
        <v>0</v>
      </c>
      <c r="G87" s="347">
        <f>SUM(G83,G86)</f>
        <v>0</v>
      </c>
    </row>
    <row r="88" spans="1:7" ht="15.75" x14ac:dyDescent="0.25">
      <c r="A88" s="113" t="s">
        <v>315</v>
      </c>
      <c r="B88" s="115" t="s">
        <v>309</v>
      </c>
      <c r="C88" s="348"/>
      <c r="D88" s="348"/>
      <c r="E88" s="348"/>
      <c r="F88" s="348"/>
      <c r="G88" s="342"/>
    </row>
    <row r="89" spans="1:7" ht="18.75" x14ac:dyDescent="0.3">
      <c r="A89" s="1"/>
      <c r="B89" s="48"/>
      <c r="C89" s="337"/>
      <c r="D89" s="338"/>
      <c r="E89" s="337"/>
      <c r="F89" s="351"/>
      <c r="G89" s="337"/>
    </row>
    <row r="90" spans="1:7" ht="15.75" x14ac:dyDescent="0.25">
      <c r="A90" s="1"/>
      <c r="B90" s="48"/>
      <c r="C90" s="337"/>
      <c r="D90" s="337"/>
      <c r="E90" s="337"/>
      <c r="F90" s="74"/>
      <c r="G90" s="337"/>
    </row>
    <row r="91" spans="1:7" ht="15.75" x14ac:dyDescent="0.25">
      <c r="A91" s="113" t="s">
        <v>313</v>
      </c>
      <c r="B91" s="115" t="s">
        <v>312</v>
      </c>
      <c r="C91" s="370">
        <f>SUM(C89:C90)</f>
        <v>0</v>
      </c>
      <c r="D91" s="348">
        <f>SUM(D89:D90)</f>
        <v>0</v>
      </c>
      <c r="E91" s="348">
        <f>SUM(E89:E90)</f>
        <v>0</v>
      </c>
      <c r="F91" s="348">
        <f>SUM(F89:F90)</f>
        <v>0</v>
      </c>
      <c r="G91" s="348">
        <f>SUM(G89:G90)</f>
        <v>0</v>
      </c>
    </row>
    <row r="92" spans="1:7" ht="18.75" x14ac:dyDescent="0.3">
      <c r="A92" s="140" t="s">
        <v>314</v>
      </c>
      <c r="B92" s="135" t="s">
        <v>316</v>
      </c>
      <c r="C92" s="344">
        <f>SUM(C88,C91)</f>
        <v>0</v>
      </c>
      <c r="D92" s="345">
        <f>SUM(D88,D91)</f>
        <v>0</v>
      </c>
      <c r="E92" s="344">
        <f>SUM(E88,E91)</f>
        <v>0</v>
      </c>
      <c r="F92" s="346">
        <f>SUM(F88,F91)</f>
        <v>0</v>
      </c>
      <c r="G92" s="344">
        <f>SUM(G88,G91)</f>
        <v>0</v>
      </c>
    </row>
    <row r="93" spans="1:7" ht="15.75" x14ac:dyDescent="0.25">
      <c r="A93" s="1" t="s">
        <v>317</v>
      </c>
      <c r="B93" s="56" t="s">
        <v>318</v>
      </c>
      <c r="C93" s="337"/>
      <c r="D93" s="337"/>
      <c r="E93" s="337"/>
      <c r="F93" s="74"/>
      <c r="G93" s="337"/>
    </row>
    <row r="94" spans="1:7" ht="18.75" x14ac:dyDescent="0.3">
      <c r="A94" s="1" t="s">
        <v>319</v>
      </c>
      <c r="B94" s="56" t="s">
        <v>320</v>
      </c>
      <c r="C94" s="337"/>
      <c r="D94" s="338"/>
      <c r="E94" s="337"/>
      <c r="F94" s="351"/>
      <c r="G94" s="337"/>
    </row>
    <row r="95" spans="1:7" ht="18.75" x14ac:dyDescent="0.3">
      <c r="A95" s="1" t="s">
        <v>321</v>
      </c>
      <c r="B95" s="48" t="s">
        <v>322</v>
      </c>
      <c r="C95" s="337"/>
      <c r="D95" s="338"/>
      <c r="E95" s="337"/>
      <c r="F95" s="351"/>
      <c r="G95" s="337"/>
    </row>
    <row r="96" spans="1:7" ht="18.75" x14ac:dyDescent="0.3">
      <c r="A96" s="1" t="s">
        <v>323</v>
      </c>
      <c r="B96" s="54" t="s">
        <v>325</v>
      </c>
      <c r="C96" s="337"/>
      <c r="D96" s="338"/>
      <c r="E96" s="337"/>
      <c r="F96" s="351"/>
      <c r="G96" s="337"/>
    </row>
    <row r="97" spans="1:7" ht="18.75" x14ac:dyDescent="0.3">
      <c r="A97" s="1" t="s">
        <v>324</v>
      </c>
      <c r="B97" s="48" t="s">
        <v>326</v>
      </c>
      <c r="C97" s="337"/>
      <c r="D97" s="338"/>
      <c r="E97" s="337"/>
      <c r="F97" s="351"/>
      <c r="G97" s="337"/>
    </row>
    <row r="98" spans="1:7" ht="18.75" x14ac:dyDescent="0.3">
      <c r="A98" s="1"/>
      <c r="B98" s="55" t="s">
        <v>327</v>
      </c>
      <c r="C98" s="337"/>
      <c r="D98" s="338"/>
      <c r="E98" s="337"/>
      <c r="F98" s="351"/>
      <c r="G98" s="337"/>
    </row>
    <row r="99" spans="1:7" ht="18.75" x14ac:dyDescent="0.3">
      <c r="A99" s="140" t="s">
        <v>328</v>
      </c>
      <c r="B99" s="135" t="s">
        <v>329</v>
      </c>
      <c r="C99" s="345">
        <f>SUM(C94:C98)</f>
        <v>0</v>
      </c>
      <c r="D99" s="344">
        <f>SUM(D94:D98)</f>
        <v>0</v>
      </c>
      <c r="E99" s="345">
        <f>SUM(E94:E98)</f>
        <v>0</v>
      </c>
      <c r="F99" s="346">
        <f>SUM(F94:F98)</f>
        <v>0</v>
      </c>
      <c r="G99" s="347">
        <f>SUM(G94:G98)</f>
        <v>0</v>
      </c>
    </row>
    <row r="100" spans="1:7" ht="18.75" x14ac:dyDescent="0.3">
      <c r="A100" s="1" t="s">
        <v>332</v>
      </c>
      <c r="B100" s="55" t="s">
        <v>468</v>
      </c>
      <c r="C100" s="337"/>
      <c r="D100" s="338"/>
      <c r="E100" s="337"/>
      <c r="F100" s="444"/>
      <c r="G100" s="337"/>
    </row>
    <row r="101" spans="1:7" ht="18.75" x14ac:dyDescent="0.3">
      <c r="A101" s="1" t="s">
        <v>333</v>
      </c>
      <c r="B101" s="55" t="s">
        <v>565</v>
      </c>
      <c r="C101" s="337"/>
      <c r="D101" s="338"/>
      <c r="E101" s="337"/>
      <c r="F101" s="444"/>
      <c r="G101" s="337"/>
    </row>
    <row r="102" spans="1:7" ht="18.75" x14ac:dyDescent="0.3">
      <c r="A102" s="1" t="s">
        <v>334</v>
      </c>
      <c r="B102" s="55" t="s">
        <v>525</v>
      </c>
      <c r="C102" s="337"/>
      <c r="D102" s="338"/>
      <c r="E102" s="337"/>
      <c r="F102" s="444"/>
      <c r="G102" s="337"/>
    </row>
    <row r="103" spans="1:7" ht="18.75" x14ac:dyDescent="0.3">
      <c r="A103" s="1"/>
      <c r="B103" s="55" t="s">
        <v>469</v>
      </c>
      <c r="C103" s="337"/>
      <c r="D103" s="338"/>
      <c r="E103" s="337"/>
      <c r="F103" s="444"/>
      <c r="G103" s="337"/>
    </row>
    <row r="104" spans="1:7" ht="18.75" x14ac:dyDescent="0.3">
      <c r="A104" s="1" t="s">
        <v>336</v>
      </c>
      <c r="B104" s="55" t="s">
        <v>470</v>
      </c>
      <c r="C104" s="337"/>
      <c r="D104" s="338"/>
      <c r="E104" s="337"/>
      <c r="F104" s="444"/>
      <c r="G104" s="337"/>
    </row>
    <row r="105" spans="1:7" ht="18.75" x14ac:dyDescent="0.3">
      <c r="A105" s="1" t="s">
        <v>336</v>
      </c>
      <c r="B105" s="55" t="s">
        <v>471</v>
      </c>
      <c r="C105" s="337"/>
      <c r="D105" s="338"/>
      <c r="E105" s="337"/>
      <c r="F105" s="444"/>
      <c r="G105" s="337"/>
    </row>
    <row r="106" spans="1:7" ht="18.75" x14ac:dyDescent="0.3">
      <c r="A106" s="1" t="s">
        <v>337</v>
      </c>
      <c r="B106" s="55" t="s">
        <v>393</v>
      </c>
      <c r="C106" s="337"/>
      <c r="D106" s="338"/>
      <c r="E106" s="337"/>
      <c r="F106" s="444"/>
      <c r="G106" s="337"/>
    </row>
    <row r="107" spans="1:7" ht="18.75" x14ac:dyDescent="0.3">
      <c r="A107" s="1" t="s">
        <v>341</v>
      </c>
      <c r="B107" s="55" t="s">
        <v>342</v>
      </c>
      <c r="C107" s="337"/>
      <c r="D107" s="338"/>
      <c r="E107" s="337"/>
      <c r="F107" s="444"/>
      <c r="G107" s="337"/>
    </row>
    <row r="108" spans="1:7" ht="18.75" x14ac:dyDescent="0.3">
      <c r="A108" s="1" t="s">
        <v>343</v>
      </c>
      <c r="B108" s="55" t="s">
        <v>344</v>
      </c>
      <c r="C108" s="337"/>
      <c r="D108" s="338"/>
      <c r="E108" s="337"/>
      <c r="F108" s="444"/>
      <c r="G108" s="337"/>
    </row>
    <row r="109" spans="1:7" ht="18.75" x14ac:dyDescent="0.3">
      <c r="A109" s="140" t="s">
        <v>330</v>
      </c>
      <c r="B109" s="135" t="s">
        <v>331</v>
      </c>
      <c r="C109" s="345">
        <f>SUM(C100:C108)</f>
        <v>0</v>
      </c>
      <c r="D109" s="344">
        <f>SUM(D100:D108)</f>
        <v>0</v>
      </c>
      <c r="E109" s="345">
        <f>SUM(E100:E108)</f>
        <v>0</v>
      </c>
      <c r="F109" s="346"/>
      <c r="G109" s="347"/>
    </row>
    <row r="110" spans="1:7" ht="15.75" x14ac:dyDescent="0.25">
      <c r="A110" s="1" t="s">
        <v>347</v>
      </c>
      <c r="B110" s="48" t="s">
        <v>349</v>
      </c>
      <c r="C110" s="338"/>
      <c r="D110" s="338"/>
      <c r="E110" s="337"/>
      <c r="F110" s="74"/>
      <c r="G110" s="337"/>
    </row>
    <row r="111" spans="1:7" ht="15.75" x14ac:dyDescent="0.25">
      <c r="A111" s="1" t="s">
        <v>348</v>
      </c>
      <c r="B111" s="48" t="s">
        <v>350</v>
      </c>
      <c r="C111" s="338"/>
      <c r="D111" s="338"/>
      <c r="E111" s="337"/>
      <c r="F111" s="74"/>
      <c r="G111" s="337"/>
    </row>
    <row r="112" spans="1:7" ht="18.75" x14ac:dyDescent="0.3">
      <c r="A112" s="140" t="s">
        <v>351</v>
      </c>
      <c r="B112" s="135" t="s">
        <v>352</v>
      </c>
      <c r="C112" s="345">
        <f>SUM(C110:C111)</f>
        <v>0</v>
      </c>
      <c r="D112" s="344">
        <f>SUM(D110:D111)</f>
        <v>0</v>
      </c>
      <c r="E112" s="345">
        <f>SUM(E110:E111)</f>
        <v>0</v>
      </c>
      <c r="F112" s="346"/>
      <c r="G112" s="347"/>
    </row>
    <row r="113" spans="1:7" ht="18.75" x14ac:dyDescent="0.3">
      <c r="A113" s="1" t="s">
        <v>353</v>
      </c>
      <c r="B113" s="48" t="s">
        <v>354</v>
      </c>
      <c r="C113" s="337"/>
      <c r="D113" s="338"/>
      <c r="E113" s="337"/>
      <c r="F113" s="351"/>
      <c r="G113" s="337"/>
    </row>
    <row r="114" spans="1:7" ht="15.75" x14ac:dyDescent="0.25">
      <c r="A114" s="1" t="s">
        <v>355</v>
      </c>
      <c r="B114" s="48" t="s">
        <v>356</v>
      </c>
      <c r="C114" s="337"/>
      <c r="D114" s="338"/>
      <c r="E114" s="337"/>
      <c r="F114" s="74"/>
      <c r="G114" s="337"/>
    </row>
    <row r="115" spans="1:7" ht="18.75" x14ac:dyDescent="0.3">
      <c r="A115" s="140" t="s">
        <v>357</v>
      </c>
      <c r="B115" s="135" t="s">
        <v>360</v>
      </c>
      <c r="C115" s="345">
        <f>SUM(C113:C114)</f>
        <v>0</v>
      </c>
      <c r="D115" s="344">
        <f>SUM(D113:D114)</f>
        <v>0</v>
      </c>
      <c r="E115" s="345">
        <f>SUM(E113:E114)</f>
        <v>0</v>
      </c>
      <c r="F115" s="346"/>
      <c r="G115" s="347"/>
    </row>
    <row r="116" spans="1:7" ht="15.75" x14ac:dyDescent="0.25">
      <c r="A116" s="1" t="s">
        <v>361</v>
      </c>
      <c r="B116" s="48" t="s">
        <v>362</v>
      </c>
      <c r="C116" s="337"/>
      <c r="D116" s="338"/>
      <c r="E116" s="337"/>
      <c r="F116" s="74"/>
      <c r="G116" s="337"/>
    </row>
    <row r="117" spans="1:7" ht="15.75" x14ac:dyDescent="0.25">
      <c r="A117" s="1" t="s">
        <v>363</v>
      </c>
      <c r="B117" s="48" t="s">
        <v>364</v>
      </c>
      <c r="C117" s="337"/>
      <c r="D117" s="338"/>
      <c r="E117" s="337"/>
      <c r="F117" s="74"/>
      <c r="G117" s="337"/>
    </row>
    <row r="118" spans="1:7" ht="18.75" x14ac:dyDescent="0.3">
      <c r="A118" s="140" t="s">
        <v>358</v>
      </c>
      <c r="B118" s="135" t="s">
        <v>359</v>
      </c>
      <c r="C118" s="345">
        <f>SUM(C116:C117)</f>
        <v>0</v>
      </c>
      <c r="D118" s="344">
        <f>SUM(D116:D117)</f>
        <v>0</v>
      </c>
      <c r="E118" s="345">
        <f>SUM(E116:E117)</f>
        <v>0</v>
      </c>
      <c r="F118" s="346"/>
      <c r="G118" s="347"/>
    </row>
    <row r="119" spans="1:7" ht="18.75" x14ac:dyDescent="0.3">
      <c r="A119" s="148"/>
      <c r="B119" s="144" t="s">
        <v>65</v>
      </c>
      <c r="C119" s="357">
        <f>SUM(C87,C92,C99,C109,C112,C115,C118)</f>
        <v>0</v>
      </c>
      <c r="D119" s="371">
        <f>SUM(D87,D92,D99,D109,D112,D115,D118)</f>
        <v>0</v>
      </c>
      <c r="E119" s="357">
        <f>SUM(E87,E92,E99,E109,E112,E115,E118)</f>
        <v>0</v>
      </c>
      <c r="F119" s="358">
        <v>0</v>
      </c>
      <c r="G119" s="357"/>
    </row>
    <row r="120" spans="1:7" ht="18.75" x14ac:dyDescent="0.3">
      <c r="A120" s="4" t="s">
        <v>368</v>
      </c>
      <c r="B120" s="57" t="s">
        <v>367</v>
      </c>
      <c r="C120" s="360"/>
      <c r="D120" s="361"/>
      <c r="E120" s="362"/>
      <c r="F120" s="354"/>
      <c r="G120" s="337"/>
    </row>
    <row r="121" spans="1:7" ht="18.75" x14ac:dyDescent="0.3">
      <c r="A121" s="4" t="s">
        <v>369</v>
      </c>
      <c r="B121" s="57" t="s">
        <v>370</v>
      </c>
      <c r="C121" s="372"/>
      <c r="D121" s="373"/>
      <c r="E121" s="374"/>
      <c r="F121" s="354"/>
      <c r="G121" s="337"/>
    </row>
    <row r="122" spans="1:7" ht="18.75" x14ac:dyDescent="0.3">
      <c r="A122" s="4" t="s">
        <v>371</v>
      </c>
      <c r="B122" s="57" t="s">
        <v>64</v>
      </c>
      <c r="C122" s="372"/>
      <c r="D122" s="373"/>
      <c r="E122" s="374"/>
      <c r="F122" s="354">
        <v>111050614</v>
      </c>
      <c r="G122" s="337"/>
    </row>
    <row r="123" spans="1:7" ht="18.75" x14ac:dyDescent="0.3">
      <c r="A123" s="4" t="s">
        <v>372</v>
      </c>
      <c r="B123" s="57" t="s">
        <v>373</v>
      </c>
      <c r="C123" s="360"/>
      <c r="D123" s="361"/>
      <c r="E123" s="362"/>
      <c r="F123" s="354"/>
      <c r="G123" s="337"/>
    </row>
    <row r="124" spans="1:7" ht="18.75" x14ac:dyDescent="0.3">
      <c r="A124" s="149"/>
      <c r="B124" s="144" t="s">
        <v>366</v>
      </c>
      <c r="C124" s="357">
        <f>SUM(C119:C123)</f>
        <v>0</v>
      </c>
      <c r="D124" s="357">
        <f>SUM(D119:D123)</f>
        <v>0</v>
      </c>
      <c r="E124" s="357">
        <f>SUM(E119:E123)</f>
        <v>0</v>
      </c>
      <c r="F124" s="358">
        <f>SUM(F120:F123)</f>
        <v>111050614</v>
      </c>
      <c r="G124" s="359"/>
    </row>
    <row r="125" spans="1:7" ht="15" x14ac:dyDescent="0.2">
      <c r="C125" s="150"/>
      <c r="D125" s="150"/>
      <c r="E125" s="150"/>
      <c r="G125" s="286"/>
    </row>
    <row r="126" spans="1:7" ht="18.75" x14ac:dyDescent="0.3">
      <c r="A126" s="287"/>
      <c r="B126" s="288" t="s">
        <v>123</v>
      </c>
      <c r="C126" s="436"/>
      <c r="D126" s="439"/>
      <c r="E126" s="436"/>
      <c r="F126" s="435">
        <v>22</v>
      </c>
      <c r="G126" s="375"/>
    </row>
  </sheetData>
  <mergeCells count="4">
    <mergeCell ref="A1:A4"/>
    <mergeCell ref="C1:E2"/>
    <mergeCell ref="C3:D3"/>
    <mergeCell ref="E3:E4"/>
  </mergeCells>
  <pageMargins left="0.23622047244094491" right="0.23622047244094491" top="0.74803149606299213" bottom="0.74803149606299213" header="0.31496062992125984" footer="0.31496062992125984"/>
  <pageSetup paperSize="9" scale="54" orientation="portrait" r:id="rId1"/>
  <headerFooter>
    <oddHeader>&amp;CHegyeshalom Nagyközségi Önkormányzat&amp;R17. melléklet</oddHeader>
  </headerFooter>
  <rowBreaks count="1" manualBreakCount="1">
    <brk id="75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FFC000"/>
    <pageSetUpPr fitToPage="1"/>
  </sheetPr>
  <dimension ref="A1:N29"/>
  <sheetViews>
    <sheetView view="pageLayout" zoomScale="70" zoomScaleNormal="90" zoomScalePageLayoutView="70" workbookViewId="0">
      <selection activeCell="F14" sqref="F14"/>
    </sheetView>
  </sheetViews>
  <sheetFormatPr defaultRowHeight="12.75" x14ac:dyDescent="0.2"/>
  <cols>
    <col min="1" max="1" width="5.140625" customWidth="1"/>
    <col min="2" max="2" width="51" customWidth="1"/>
    <col min="3" max="5" width="0" hidden="1" customWidth="1"/>
    <col min="6" max="6" width="17.85546875" customWidth="1"/>
    <col min="7" max="8" width="8.5703125" customWidth="1"/>
    <col min="9" max="9" width="43" customWidth="1"/>
    <col min="10" max="10" width="0" hidden="1" customWidth="1"/>
    <col min="11" max="11" width="9.140625" hidden="1" customWidth="1"/>
    <col min="12" max="12" width="11.28515625" hidden="1" customWidth="1"/>
    <col min="13" max="13" width="16.42578125" customWidth="1"/>
  </cols>
  <sheetData>
    <row r="1" spans="1:14" ht="20.100000000000001" customHeight="1" x14ac:dyDescent="0.2">
      <c r="A1" s="753"/>
      <c r="B1" s="758" t="s">
        <v>83</v>
      </c>
      <c r="C1" s="752" t="s">
        <v>39</v>
      </c>
      <c r="D1" s="752"/>
      <c r="E1" s="752"/>
      <c r="F1" s="220"/>
      <c r="G1" s="223" t="s">
        <v>121</v>
      </c>
      <c r="H1" s="754"/>
      <c r="I1" s="755" t="s">
        <v>52</v>
      </c>
      <c r="J1" s="752" t="s">
        <v>39</v>
      </c>
      <c r="K1" s="752"/>
      <c r="L1" s="752"/>
      <c r="M1" s="220"/>
      <c r="N1" s="224" t="s">
        <v>121</v>
      </c>
    </row>
    <row r="2" spans="1:14" ht="15" customHeight="1" x14ac:dyDescent="0.2">
      <c r="A2" s="753"/>
      <c r="B2" s="758"/>
      <c r="C2" s="752" t="s">
        <v>249</v>
      </c>
      <c r="D2" s="752"/>
      <c r="E2" s="752" t="s">
        <v>425</v>
      </c>
      <c r="F2" s="885" t="s">
        <v>649</v>
      </c>
      <c r="G2" s="223" t="s">
        <v>426</v>
      </c>
      <c r="H2" s="754"/>
      <c r="I2" s="756"/>
      <c r="J2" s="752" t="s">
        <v>249</v>
      </c>
      <c r="K2" s="752"/>
      <c r="L2" s="752" t="s">
        <v>425</v>
      </c>
      <c r="M2" s="885" t="s">
        <v>649</v>
      </c>
      <c r="N2" s="225" t="s">
        <v>124</v>
      </c>
    </row>
    <row r="3" spans="1:14" ht="15" customHeight="1" x14ac:dyDescent="0.2">
      <c r="A3" s="753"/>
      <c r="B3" s="758"/>
      <c r="C3" s="217" t="s">
        <v>283</v>
      </c>
      <c r="D3" s="217" t="s">
        <v>424</v>
      </c>
      <c r="E3" s="752"/>
      <c r="F3" s="221" t="s">
        <v>59</v>
      </c>
      <c r="G3" s="223" t="s">
        <v>125</v>
      </c>
      <c r="H3" s="754"/>
      <c r="I3" s="757"/>
      <c r="J3" s="217" t="s">
        <v>283</v>
      </c>
      <c r="K3" s="217" t="s">
        <v>424</v>
      </c>
      <c r="L3" s="752"/>
      <c r="M3" s="221" t="s">
        <v>59</v>
      </c>
      <c r="N3" s="226" t="s">
        <v>125</v>
      </c>
    </row>
    <row r="4" spans="1:14" ht="20.100000000000001" customHeight="1" x14ac:dyDescent="0.25">
      <c r="A4" s="233" t="s">
        <v>310</v>
      </c>
      <c r="B4" s="48" t="s">
        <v>305</v>
      </c>
      <c r="C4" s="88">
        <f>SUM('Ktvetési mérleg'!C4)</f>
        <v>0</v>
      </c>
      <c r="D4" s="88">
        <f>SUM('Ktvetési mérleg'!D4)</f>
        <v>0</v>
      </c>
      <c r="E4" s="88">
        <f>SUM('Ktvetési mérleg'!E4)</f>
        <v>0</v>
      </c>
      <c r="F4" s="269">
        <f>'Bevétel össz.'!F9</f>
        <v>216202615</v>
      </c>
      <c r="G4" s="99"/>
      <c r="H4" s="107" t="s">
        <v>159</v>
      </c>
      <c r="I4" s="113" t="s">
        <v>1</v>
      </c>
      <c r="J4" s="267" t="e">
        <f>SUM('Ktvetési mérleg'!I4)</f>
        <v>#REF!</v>
      </c>
      <c r="K4" s="267" t="e">
        <f>SUM('Ktvetési mérleg'!J4)</f>
        <v>#REF!</v>
      </c>
      <c r="L4" s="267" t="e">
        <f>SUM('Ktvetési mérleg'!K4)</f>
        <v>#REF!</v>
      </c>
      <c r="M4" s="269">
        <f>SUM('Ktvetési mérleg'!L4)</f>
        <v>186538066</v>
      </c>
      <c r="N4" s="267">
        <f>SUM(Önkormányzat!G20,Óvoda!G20)</f>
        <v>0</v>
      </c>
    </row>
    <row r="5" spans="1:14" ht="20.100000000000001" customHeight="1" x14ac:dyDescent="0.25">
      <c r="A5" s="233" t="s">
        <v>311</v>
      </c>
      <c r="B5" s="48" t="s">
        <v>398</v>
      </c>
      <c r="C5" s="88">
        <f>SUM('Ktvetési mérleg'!C5)</f>
        <v>0</v>
      </c>
      <c r="D5" s="88">
        <f>SUM('Ktvetési mérleg'!D5)</f>
        <v>0</v>
      </c>
      <c r="E5" s="88">
        <f>SUM('Ktvetési mérleg'!E5)</f>
        <v>0</v>
      </c>
      <c r="F5" s="276">
        <f>'Bevétel össz.'!F14</f>
        <v>28390000</v>
      </c>
      <c r="G5" s="100"/>
      <c r="H5" s="107" t="s">
        <v>164</v>
      </c>
      <c r="I5" s="113" t="s">
        <v>43</v>
      </c>
      <c r="J5" s="267" t="e">
        <f>SUM('Ktvetési mérleg'!I5)</f>
        <v>#REF!</v>
      </c>
      <c r="K5" s="267" t="e">
        <f>SUM('Ktvetési mérleg'!J5)</f>
        <v>#REF!</v>
      </c>
      <c r="L5" s="267" t="e">
        <f>SUM('Ktvetési mérleg'!K5)</f>
        <v>#REF!</v>
      </c>
      <c r="M5" s="269">
        <f>SUM('Ktvetési mérleg'!L5)</f>
        <v>52837868</v>
      </c>
      <c r="N5" s="267">
        <f>SUM(Önkormányzat!G21,Óvoda!G21)</f>
        <v>0</v>
      </c>
    </row>
    <row r="6" spans="1:14" ht="20.100000000000001" customHeight="1" x14ac:dyDescent="0.25">
      <c r="A6" s="253" t="s">
        <v>304</v>
      </c>
      <c r="B6" s="115" t="s">
        <v>414</v>
      </c>
      <c r="C6" s="271">
        <f>SUM(C4:C5)</f>
        <v>0</v>
      </c>
      <c r="D6" s="271">
        <f>SUM(D4:D5)</f>
        <v>0</v>
      </c>
      <c r="E6" s="271">
        <f>SUM(E4:E5)</f>
        <v>0</v>
      </c>
      <c r="F6" s="272">
        <f>SUM(F4:F5)</f>
        <v>244592615</v>
      </c>
      <c r="G6" s="254"/>
      <c r="H6" s="107" t="s">
        <v>224</v>
      </c>
      <c r="I6" s="113" t="s">
        <v>2</v>
      </c>
      <c r="J6" s="267" t="e">
        <f>SUM('Ktvetési mérleg'!I6)</f>
        <v>#REF!</v>
      </c>
      <c r="K6" s="267" t="e">
        <f>SUM('Ktvetési mérleg'!J6)</f>
        <v>#REF!</v>
      </c>
      <c r="L6" s="267" t="e">
        <f>SUM('Ktvetési mérleg'!K6)</f>
        <v>#REF!</v>
      </c>
      <c r="M6" s="269">
        <f>SUM('Ktvetési mérleg'!L6)</f>
        <v>219344080</v>
      </c>
      <c r="N6" s="267"/>
    </row>
    <row r="7" spans="1:14" ht="20.100000000000001" customHeight="1" x14ac:dyDescent="0.25">
      <c r="A7" s="255" t="s">
        <v>328</v>
      </c>
      <c r="B7" s="115" t="s">
        <v>401</v>
      </c>
      <c r="C7" s="271">
        <f>SUM('Ktvetési mérleg'!C16)</f>
        <v>0</v>
      </c>
      <c r="D7" s="271">
        <f>SUM('Ktvetési mérleg'!D16)</f>
        <v>0</v>
      </c>
      <c r="E7" s="271">
        <f>SUM('Ktvetési mérleg'!E16)</f>
        <v>0</v>
      </c>
      <c r="F7" s="272">
        <f>SUM('Ktvetési mérleg'!F16)</f>
        <v>180000000</v>
      </c>
      <c r="G7" s="254"/>
      <c r="H7" s="107" t="s">
        <v>253</v>
      </c>
      <c r="I7" s="113" t="s">
        <v>3</v>
      </c>
      <c r="J7" s="267" t="e">
        <f>SUM('Ktvetési mérleg'!I7)</f>
        <v>#REF!</v>
      </c>
      <c r="K7" s="267" t="e">
        <f>SUM('Ktvetési mérleg'!J7)</f>
        <v>#REF!</v>
      </c>
      <c r="L7" s="267" t="e">
        <f>SUM('Ktvetési mérleg'!K7)</f>
        <v>#REF!</v>
      </c>
      <c r="M7" s="269">
        <f>SUM('Ktvetési mérleg'!L7)</f>
        <v>6915000</v>
      </c>
      <c r="N7" s="267">
        <f>SUM(Önkormányzat!G23,Óvoda!G23)</f>
        <v>0</v>
      </c>
    </row>
    <row r="8" spans="1:14" ht="20.100000000000001" customHeight="1" x14ac:dyDescent="0.25">
      <c r="A8" s="253" t="s">
        <v>330</v>
      </c>
      <c r="B8" s="115" t="s">
        <v>101</v>
      </c>
      <c r="C8" s="271" t="e">
        <f>SUM('Ktvetési mérleg'!C17)</f>
        <v>#REF!</v>
      </c>
      <c r="D8" s="271" t="e">
        <f>SUM('Ktvetési mérleg'!D17)</f>
        <v>#REF!</v>
      </c>
      <c r="E8" s="271" t="e">
        <f>SUM('Ktvetési mérleg'!E17)</f>
        <v>#REF!</v>
      </c>
      <c r="F8" s="272">
        <f>SUM('Ktvetési mérleg'!F17)</f>
        <v>58810000</v>
      </c>
      <c r="G8" s="254"/>
      <c r="H8" s="236" t="s">
        <v>256</v>
      </c>
      <c r="I8" s="48" t="s">
        <v>289</v>
      </c>
      <c r="J8" s="268" t="e">
        <f>SUM('Ktvetési mérleg'!I8)</f>
        <v>#REF!</v>
      </c>
      <c r="K8" s="268" t="e">
        <f>SUM('Ktvetési mérleg'!J8)</f>
        <v>#REF!</v>
      </c>
      <c r="L8" s="268" t="e">
        <f>SUM('Ktvetési mérleg'!K8)</f>
        <v>#REF!</v>
      </c>
      <c r="M8" s="270">
        <f>SUM('Ktvetési mérleg'!L8)</f>
        <v>5800000</v>
      </c>
      <c r="N8" s="267">
        <f>SUM(Önkormányzat!G24,Óvoda!G24)</f>
        <v>0</v>
      </c>
    </row>
    <row r="9" spans="1:14" ht="20.100000000000001" customHeight="1" x14ac:dyDescent="0.25">
      <c r="A9" s="234" t="s">
        <v>353</v>
      </c>
      <c r="B9" s="48" t="s">
        <v>415</v>
      </c>
      <c r="C9" s="90">
        <f>SUM('Ktvetési mérleg'!C19)</f>
        <v>0</v>
      </c>
      <c r="D9" s="90">
        <f>SUM('Ktvetési mérleg'!D19)</f>
        <v>0</v>
      </c>
      <c r="E9" s="90">
        <f>SUM('Ktvetési mérleg'!E19)</f>
        <v>0</v>
      </c>
      <c r="F9" s="272">
        <f>SUM('Ktvetési mérleg'!F19)</f>
        <v>0</v>
      </c>
      <c r="G9" s="100"/>
      <c r="H9" s="133" t="s">
        <v>258</v>
      </c>
      <c r="I9" s="48" t="s">
        <v>405</v>
      </c>
      <c r="J9" s="268" t="e">
        <f>SUM('Ktvetési mérleg'!I9)</f>
        <v>#REF!</v>
      </c>
      <c r="K9" s="268" t="e">
        <f>SUM('Ktvetési mérleg'!J9)</f>
        <v>#REF!</v>
      </c>
      <c r="L9" s="268" t="e">
        <f>SUM('Ktvetési mérleg'!K9)</f>
        <v>#REF!</v>
      </c>
      <c r="M9" s="270">
        <f>SUM('Ktvetési mérleg'!L9)</f>
        <v>0</v>
      </c>
      <c r="N9" s="267">
        <f>SUM(Önkormányzat!G25,Óvoda!G25)</f>
        <v>0</v>
      </c>
    </row>
    <row r="10" spans="1:14" ht="20.100000000000001" customHeight="1" x14ac:dyDescent="0.25">
      <c r="A10" s="234" t="s">
        <v>355</v>
      </c>
      <c r="B10" s="48" t="s">
        <v>416</v>
      </c>
      <c r="C10" s="90">
        <f>SUM('Ktvetési mérleg'!C20)</f>
        <v>0</v>
      </c>
      <c r="D10" s="90">
        <f>SUM('Ktvetési mérleg'!D20)</f>
        <v>0</v>
      </c>
      <c r="E10" s="90">
        <f>SUM('Ktvetési mérleg'!E20)</f>
        <v>0</v>
      </c>
      <c r="F10" s="272">
        <f>SUM('Ktvetési mérleg'!F20)</f>
        <v>0</v>
      </c>
      <c r="G10" s="100"/>
      <c r="H10" s="133" t="s">
        <v>260</v>
      </c>
      <c r="I10" s="48" t="s">
        <v>291</v>
      </c>
      <c r="J10" s="268" t="e">
        <f>SUM('Ktvetési mérleg'!I10)</f>
        <v>#REF!</v>
      </c>
      <c r="K10" s="268" t="e">
        <f>SUM('Ktvetési mérleg'!J10)</f>
        <v>#REF!</v>
      </c>
      <c r="L10" s="268" t="e">
        <f>SUM('Ktvetési mérleg'!K10)</f>
        <v>#REF!</v>
      </c>
      <c r="M10" s="270">
        <f>SUM('Ktvetési mérleg'!L10)</f>
        <v>8080000</v>
      </c>
      <c r="N10" s="267">
        <f>SUM(Önkormányzat!G26,Óvoda!G26)</f>
        <v>0</v>
      </c>
    </row>
    <row r="11" spans="1:14" ht="20.100000000000001" customHeight="1" x14ac:dyDescent="0.25">
      <c r="A11" s="256" t="s">
        <v>357</v>
      </c>
      <c r="B11" s="115" t="s">
        <v>417</v>
      </c>
      <c r="C11" s="271">
        <f>SUM(C9:C10)</f>
        <v>0</v>
      </c>
      <c r="D11" s="271">
        <f>SUM(D9:D10)</f>
        <v>0</v>
      </c>
      <c r="E11" s="271">
        <f>SUM(E9:E10)</f>
        <v>0</v>
      </c>
      <c r="F11" s="272">
        <f>SUM(F9:F10)</f>
        <v>0</v>
      </c>
      <c r="G11" s="254"/>
      <c r="H11" s="107" t="s">
        <v>264</v>
      </c>
      <c r="I11" s="113" t="s">
        <v>408</v>
      </c>
      <c r="J11" s="271" t="e">
        <f>SUM(J8:J10)</f>
        <v>#REF!</v>
      </c>
      <c r="K11" s="271" t="e">
        <f>SUM(K8:K10)</f>
        <v>#REF!</v>
      </c>
      <c r="L11" s="271" t="e">
        <f>SUM(L8:L10)</f>
        <v>#REF!</v>
      </c>
      <c r="M11" s="272">
        <f>SUM(M8:M10)</f>
        <v>13880000</v>
      </c>
      <c r="N11" s="267">
        <f>SUM(Önkormányzat!G27,Óvoda!G27)</f>
        <v>0</v>
      </c>
    </row>
    <row r="12" spans="1:14" ht="20.100000000000001" customHeight="1" x14ac:dyDescent="0.25">
      <c r="A12" s="234"/>
      <c r="B12" s="260" t="s">
        <v>107</v>
      </c>
      <c r="C12" s="91"/>
      <c r="D12" s="91"/>
      <c r="E12" s="91"/>
      <c r="F12" s="273"/>
      <c r="G12" s="101"/>
      <c r="H12" s="4" t="s">
        <v>262</v>
      </c>
      <c r="I12" s="48" t="s">
        <v>46</v>
      </c>
      <c r="J12" s="91" t="e">
        <f>SUM('Ktvetési mérleg'!I18)</f>
        <v>#REF!</v>
      </c>
      <c r="K12" s="91" t="e">
        <f>SUM('Ktvetési mérleg'!J18)</f>
        <v>#REF!</v>
      </c>
      <c r="L12" s="91" t="e">
        <f>SUM('Ktvetési mérleg'!K18)</f>
        <v>#REF!</v>
      </c>
      <c r="M12" s="273">
        <f>SUM('Ktvetési mérleg'!L18)</f>
        <v>26003510</v>
      </c>
      <c r="N12" s="267">
        <f>SUM(Önkormányzat!G28,Óvoda!G28)</f>
        <v>0</v>
      </c>
    </row>
    <row r="13" spans="1:14" ht="20.100000000000001" customHeight="1" x14ac:dyDescent="0.2">
      <c r="A13" s="234"/>
      <c r="B13" s="93" t="s">
        <v>430</v>
      </c>
      <c r="C13" s="90"/>
      <c r="D13" s="90"/>
      <c r="E13" s="90"/>
      <c r="F13" s="279">
        <f>Önkormányzat!F125</f>
        <v>41701909</v>
      </c>
      <c r="G13" s="100"/>
      <c r="H13" s="90"/>
      <c r="I13" s="92" t="s">
        <v>48</v>
      </c>
      <c r="J13" s="90"/>
      <c r="K13" s="90"/>
      <c r="L13" s="90"/>
      <c r="M13" s="219"/>
      <c r="N13" s="100"/>
    </row>
    <row r="14" spans="1:14" ht="20.100000000000001" customHeight="1" thickBot="1" x14ac:dyDescent="0.25">
      <c r="A14" s="258"/>
      <c r="B14" s="257" t="s">
        <v>108</v>
      </c>
      <c r="C14" s="218">
        <f>SUM(C12:C13)</f>
        <v>0</v>
      </c>
      <c r="D14" s="218">
        <f>SUM(D12:D13)</f>
        <v>0</v>
      </c>
      <c r="E14" s="218">
        <f>SUM(E12:E13)</f>
        <v>0</v>
      </c>
      <c r="F14" s="273" t="s">
        <v>582</v>
      </c>
      <c r="G14" s="259">
        <f>SUM(G13:G13)</f>
        <v>0</v>
      </c>
      <c r="H14" s="218" t="s">
        <v>428</v>
      </c>
      <c r="I14" s="262" t="s">
        <v>109</v>
      </c>
      <c r="J14" s="218" t="e">
        <f>SUM(J12:J13)</f>
        <v>#REF!</v>
      </c>
      <c r="K14" s="218" t="e">
        <f>SUM(K12:K13)</f>
        <v>#REF!</v>
      </c>
      <c r="L14" s="218" t="e">
        <f>SUM(L12:L13)</f>
        <v>#REF!</v>
      </c>
      <c r="M14" s="218">
        <f>SUM(M12:M13)</f>
        <v>26003510</v>
      </c>
      <c r="N14" s="218">
        <f>SUM(N12:N13)</f>
        <v>0</v>
      </c>
    </row>
    <row r="15" spans="1:14" ht="20.100000000000001" customHeight="1" thickBot="1" x14ac:dyDescent="0.25">
      <c r="A15" s="242"/>
      <c r="B15" s="243" t="s">
        <v>110</v>
      </c>
      <c r="C15" s="250" t="e">
        <f>SUM(C6:C8,C11,C14)</f>
        <v>#REF!</v>
      </c>
      <c r="D15" s="250" t="e">
        <f>SUM(D6:D8,D11,D14)</f>
        <v>#REF!</v>
      </c>
      <c r="E15" s="250" t="e">
        <f>SUM(E6:E8,E11,E14)</f>
        <v>#REF!</v>
      </c>
      <c r="F15" s="280">
        <f>SUM(F6:F8,F11,F14,F13)</f>
        <v>525104524</v>
      </c>
      <c r="G15" s="250">
        <f>SUM(G6:G8,G11,G14)</f>
        <v>0</v>
      </c>
      <c r="H15" s="251"/>
      <c r="I15" s="252" t="s">
        <v>111</v>
      </c>
      <c r="J15" s="250" t="e">
        <f>SUM(J4:J7,J11,J12:J13)</f>
        <v>#REF!</v>
      </c>
      <c r="K15" s="274" t="e">
        <f>SUM(K4:K7,K11,K12:K13)</f>
        <v>#REF!</v>
      </c>
      <c r="L15" s="250" t="e">
        <f>SUM(L4:L7,L11,L12:L13)</f>
        <v>#REF!</v>
      </c>
      <c r="M15" s="250">
        <f>SUM(M4:M7,M11,M12:M13)</f>
        <v>505518524</v>
      </c>
      <c r="N15" s="250">
        <f>SUM(N4:N7,N11,N12:N13)</f>
        <v>0</v>
      </c>
    </row>
    <row r="16" spans="1:14" ht="20.100000000000001" customHeight="1" thickBot="1" x14ac:dyDescent="0.25">
      <c r="A16" s="234"/>
      <c r="B16" s="231" t="s">
        <v>112</v>
      </c>
      <c r="C16" s="281" t="e">
        <f>IF(((J15-C15)&gt;0),J15-C15,"----")</f>
        <v>#REF!</v>
      </c>
      <c r="D16" s="281"/>
      <c r="E16" s="281" t="e">
        <f>IF(((L15-E15)&gt;0),L15-E15,"----")</f>
        <v>#REF!</v>
      </c>
      <c r="F16" s="282">
        <v>0</v>
      </c>
      <c r="G16" s="102"/>
      <c r="H16" s="238"/>
      <c r="I16" s="95" t="s">
        <v>113</v>
      </c>
      <c r="J16" s="94" t="e">
        <f>IF(((C15-J15)&gt;0),C15-J15,"----")</f>
        <v>#REF!</v>
      </c>
      <c r="K16" s="94"/>
      <c r="L16" s="94" t="e">
        <f>IF(((E15-L15)&gt;0),E15-L15,"----")</f>
        <v>#REF!</v>
      </c>
      <c r="M16" s="229"/>
      <c r="N16" s="94" t="str">
        <f>IF(((G15-N15)&gt;0),G15-N15,"----")</f>
        <v>----</v>
      </c>
    </row>
    <row r="17" spans="1:14" ht="20.100000000000001" customHeight="1" x14ac:dyDescent="0.25">
      <c r="A17" s="233" t="s">
        <v>315</v>
      </c>
      <c r="B17" s="48" t="s">
        <v>399</v>
      </c>
      <c r="C17" s="88">
        <f>SUM('Ktvetési mérleg'!C7)</f>
        <v>0</v>
      </c>
      <c r="D17" s="88">
        <f>SUM('Ktvetési mérleg'!D7)</f>
        <v>0</v>
      </c>
      <c r="E17" s="88">
        <f>SUM('Ktvetési mérleg'!E7)</f>
        <v>0</v>
      </c>
      <c r="F17" s="283">
        <f>SUM('Ktvetési mérleg'!F7)</f>
        <v>0</v>
      </c>
      <c r="G17" s="99"/>
      <c r="H17" s="107" t="s">
        <v>238</v>
      </c>
      <c r="I17" s="263" t="s">
        <v>4</v>
      </c>
      <c r="J17" s="267" t="e">
        <f>SUM('Ktvetési mérleg'!I12)</f>
        <v>#REF!</v>
      </c>
      <c r="K17" s="267" t="e">
        <f>SUM('Ktvetési mérleg'!J12)</f>
        <v>#REF!</v>
      </c>
      <c r="L17" s="267" t="e">
        <f>SUM('Ktvetési mérleg'!K12)</f>
        <v>#REF!</v>
      </c>
      <c r="M17" s="269">
        <f>SUM('Ktvetési mérleg'!L12)</f>
        <v>35665000</v>
      </c>
      <c r="N17" s="261">
        <f>SUM(Önkormányzat!G66)</f>
        <v>0</v>
      </c>
    </row>
    <row r="18" spans="1:14" ht="20.100000000000001" customHeight="1" x14ac:dyDescent="0.25">
      <c r="A18" s="235" t="s">
        <v>313</v>
      </c>
      <c r="B18" s="48" t="s">
        <v>400</v>
      </c>
      <c r="C18" s="88">
        <f>SUM('Ktvetési mérleg'!C8)</f>
        <v>0</v>
      </c>
      <c r="D18" s="88">
        <f>SUM('Ktvetési mérleg'!D8)</f>
        <v>0</v>
      </c>
      <c r="E18" s="88">
        <f>SUM('Ktvetési mérleg'!E8)</f>
        <v>0</v>
      </c>
      <c r="F18" s="283">
        <f>SUM('Ktvetési mérleg'!F8)</f>
        <v>24000000</v>
      </c>
      <c r="G18" s="100"/>
      <c r="H18" s="107" t="s">
        <v>242</v>
      </c>
      <c r="I18" s="263" t="s">
        <v>50</v>
      </c>
      <c r="J18" s="267" t="e">
        <f>SUM('Ktvetési mérleg'!I13)</f>
        <v>#REF!</v>
      </c>
      <c r="K18" s="267" t="e">
        <f>SUM('Ktvetési mérleg'!J13)</f>
        <v>#REF!</v>
      </c>
      <c r="L18" s="267" t="e">
        <f>SUM('Ktvetési mérleg'!K13)</f>
        <v>#REF!</v>
      </c>
      <c r="M18" s="269">
        <f>SUM('Ktvetési mérleg'!L13)</f>
        <v>33921000</v>
      </c>
      <c r="N18" s="261">
        <f>SUM(Önkormányzat!G67)</f>
        <v>0</v>
      </c>
    </row>
    <row r="19" spans="1:14" ht="20.100000000000001" customHeight="1" x14ac:dyDescent="0.25">
      <c r="A19" s="255" t="s">
        <v>314</v>
      </c>
      <c r="B19" s="115" t="s">
        <v>402</v>
      </c>
      <c r="C19" s="271">
        <f>SUM(C17:C18)</f>
        <v>0</v>
      </c>
      <c r="D19" s="271">
        <f>SUM(D17:D18)</f>
        <v>0</v>
      </c>
      <c r="E19" s="271">
        <f>SUM(E17:E18)</f>
        <v>0</v>
      </c>
      <c r="F19" s="272">
        <f>SUM(F17:F18)</f>
        <v>24000000</v>
      </c>
      <c r="G19" s="254"/>
      <c r="H19" s="4" t="s">
        <v>244</v>
      </c>
      <c r="I19" s="48" t="s">
        <v>296</v>
      </c>
      <c r="J19" s="275" t="e">
        <f>SUM('Ktvetési mérleg'!I14)</f>
        <v>#REF!</v>
      </c>
      <c r="K19" s="275" t="e">
        <f>SUM('Ktvetési mérleg'!J14)</f>
        <v>#REF!</v>
      </c>
      <c r="L19" s="275" t="e">
        <f>SUM('Ktvetési mérleg'!K14)</f>
        <v>#REF!</v>
      </c>
      <c r="M19" s="276">
        <f>SUM('Ktvetési mérleg'!L14)</f>
        <v>0</v>
      </c>
      <c r="N19" s="100">
        <f>SUM(Önkormányzat!G68)</f>
        <v>0</v>
      </c>
    </row>
    <row r="20" spans="1:14" ht="20.100000000000001" customHeight="1" x14ac:dyDescent="0.25">
      <c r="A20" s="253" t="s">
        <v>403</v>
      </c>
      <c r="B20" s="115" t="s">
        <v>404</v>
      </c>
      <c r="C20" s="271">
        <f>SUM('Ktvetési mérleg'!C18)</f>
        <v>0</v>
      </c>
      <c r="D20" s="271">
        <f>SUM('Ktvetési mérleg'!D18)</f>
        <v>0</v>
      </c>
      <c r="E20" s="271">
        <f>SUM('Ktvetési mérleg'!E18)</f>
        <v>0</v>
      </c>
      <c r="F20" s="272">
        <f>SUM('Ktvetési mérleg'!F18)</f>
        <v>6000000</v>
      </c>
      <c r="G20" s="254"/>
      <c r="H20" s="4" t="s">
        <v>245</v>
      </c>
      <c r="I20" s="48" t="s">
        <v>297</v>
      </c>
      <c r="J20" s="275" t="e">
        <f>SUM('Ktvetési mérleg'!I15)</f>
        <v>#REF!</v>
      </c>
      <c r="K20" s="275" t="e">
        <f>SUM('Ktvetési mérleg'!J15)</f>
        <v>#REF!</v>
      </c>
      <c r="L20" s="275" t="e">
        <f>SUM('Ktvetési mérleg'!K15)</f>
        <v>#REF!</v>
      </c>
      <c r="M20" s="276">
        <f>SUM('Ktvetési mérleg'!L15)</f>
        <v>0</v>
      </c>
      <c r="N20" s="100">
        <f>SUM(Önkormányzat!G69)</f>
        <v>0</v>
      </c>
    </row>
    <row r="21" spans="1:14" ht="20.100000000000001" customHeight="1" x14ac:dyDescent="0.25">
      <c r="A21" s="234" t="s">
        <v>361</v>
      </c>
      <c r="B21" s="48" t="s">
        <v>362</v>
      </c>
      <c r="C21" s="90">
        <f>SUM('Ktvetési mérleg'!C22)</f>
        <v>0</v>
      </c>
      <c r="D21" s="90">
        <f>SUM('Ktvetési mérleg'!D22)</f>
        <v>0</v>
      </c>
      <c r="E21" s="90">
        <f>SUM('Ktvetési mérleg'!E22)</f>
        <v>0</v>
      </c>
      <c r="F21" s="279">
        <f>SUM('Ktvetési mérleg'!F22)</f>
        <v>20000000</v>
      </c>
      <c r="G21" s="100"/>
      <c r="H21" s="4" t="s">
        <v>246</v>
      </c>
      <c r="I21" s="48" t="s">
        <v>298</v>
      </c>
      <c r="J21" s="275" t="e">
        <f>SUM('Ktvetési mérleg'!I16)</f>
        <v>#REF!</v>
      </c>
      <c r="K21" s="275" t="e">
        <f>SUM('Ktvetési mérleg'!J16)</f>
        <v>#REF!</v>
      </c>
      <c r="L21" s="275" t="e">
        <f>SUM('Ktvetési mérleg'!K16)</f>
        <v>#REF!</v>
      </c>
      <c r="M21" s="276">
        <f>SUM('Ktvetési mérleg'!L16)</f>
        <v>0</v>
      </c>
      <c r="N21" s="100">
        <f>SUM(Önkormányzat!G70)</f>
        <v>0</v>
      </c>
    </row>
    <row r="22" spans="1:14" ht="20.100000000000001" customHeight="1" x14ac:dyDescent="0.25">
      <c r="A22" s="234" t="s">
        <v>363</v>
      </c>
      <c r="B22" s="48" t="s">
        <v>419</v>
      </c>
      <c r="C22" s="90">
        <f>SUM('Ktvetési mérleg'!C23)</f>
        <v>0</v>
      </c>
      <c r="D22" s="90">
        <f>SUM('Ktvetési mérleg'!D23)</f>
        <v>0</v>
      </c>
      <c r="E22" s="90">
        <f>SUM('Ktvetési mérleg'!E23)</f>
        <v>0</v>
      </c>
      <c r="F22" s="279">
        <f>SUM('Ktvetési mérleg'!F23)</f>
        <v>0</v>
      </c>
      <c r="G22" s="100"/>
      <c r="H22" s="107" t="s">
        <v>247</v>
      </c>
      <c r="I22" s="113" t="s">
        <v>409</v>
      </c>
      <c r="J22" s="271" t="e">
        <f>SUM(J19:J21)</f>
        <v>#REF!</v>
      </c>
      <c r="K22" s="271" t="e">
        <f>SUM(K19:K21)</f>
        <v>#REF!</v>
      </c>
      <c r="L22" s="271" t="e">
        <f>SUM(L19:L21)</f>
        <v>#REF!</v>
      </c>
      <c r="M22" s="272">
        <f>SUM(M19:M21)</f>
        <v>0</v>
      </c>
      <c r="N22" s="271">
        <f>SUM(N19:N21)</f>
        <v>0</v>
      </c>
    </row>
    <row r="23" spans="1:14" ht="20.100000000000001" customHeight="1" x14ac:dyDescent="0.25">
      <c r="A23" s="256" t="s">
        <v>358</v>
      </c>
      <c r="B23" s="115" t="s">
        <v>418</v>
      </c>
      <c r="C23" s="271">
        <f>SUM(C21:C22)</f>
        <v>0</v>
      </c>
      <c r="D23" s="271">
        <f>SUM(D21:D22)</f>
        <v>0</v>
      </c>
      <c r="E23" s="271">
        <f>SUM(E21:E22)</f>
        <v>0</v>
      </c>
      <c r="F23" s="272">
        <f>SUM(F21:F22)</f>
        <v>20000000</v>
      </c>
      <c r="G23" s="271">
        <f>SUM(G21:G22)</f>
        <v>0</v>
      </c>
      <c r="H23" s="237"/>
      <c r="I23" s="89" t="s">
        <v>49</v>
      </c>
      <c r="J23" s="90"/>
      <c r="K23" s="90"/>
      <c r="L23" s="90"/>
      <c r="M23" s="227"/>
      <c r="N23" s="100"/>
    </row>
    <row r="24" spans="1:14" ht="20.100000000000001" customHeight="1" x14ac:dyDescent="0.2">
      <c r="A24" s="234"/>
      <c r="B24" s="241" t="s">
        <v>107</v>
      </c>
      <c r="C24" s="284">
        <f>SUM('Ktvetési mérleg'!C26,-C12)</f>
        <v>0</v>
      </c>
      <c r="D24" s="91">
        <f>SUM('Ktvetési mérleg'!D26,-D12)</f>
        <v>0</v>
      </c>
      <c r="E24" s="91">
        <f>SUM('Ktvetési mérleg'!E26,-E12)</f>
        <v>0</v>
      </c>
      <c r="F24" s="273">
        <f>SUM('Ktvetési mérleg'!F26,-F12)</f>
        <v>0</v>
      </c>
      <c r="G24" s="101"/>
      <c r="H24" s="222"/>
      <c r="I24" s="264" t="s">
        <v>429</v>
      </c>
      <c r="J24" s="91"/>
      <c r="K24" s="91"/>
      <c r="L24" s="91"/>
      <c r="M24" s="228"/>
      <c r="N24" s="101"/>
    </row>
    <row r="25" spans="1:14" ht="20.100000000000001" customHeight="1" x14ac:dyDescent="0.2">
      <c r="A25" s="234"/>
      <c r="B25" s="93" t="s">
        <v>431</v>
      </c>
      <c r="C25" s="91" t="e">
        <f>SUM('Ktvetési mérleg'!C27,-C13)</f>
        <v>#REF!</v>
      </c>
      <c r="D25" s="91" t="e">
        <f>SUM('Ktvetési mérleg'!D27,-D13)</f>
        <v>#REF!</v>
      </c>
      <c r="E25" s="91" t="e">
        <f>SUM('Ktvetési mérleg'!E27,-E13)</f>
        <v>#REF!</v>
      </c>
      <c r="F25" s="273">
        <f>SUM('Ktvetési mérleg'!F27,-F13)</f>
        <v>0</v>
      </c>
      <c r="G25" s="100"/>
      <c r="H25" s="237"/>
      <c r="I25" s="89" t="s">
        <v>48</v>
      </c>
      <c r="J25" s="90"/>
      <c r="K25" s="90"/>
      <c r="L25" s="90"/>
      <c r="M25" s="227"/>
      <c r="N25" s="100"/>
    </row>
    <row r="26" spans="1:14" ht="20.100000000000001" customHeight="1" thickBot="1" x14ac:dyDescent="0.25">
      <c r="A26" s="256" t="s">
        <v>427</v>
      </c>
      <c r="B26" s="257" t="s">
        <v>114</v>
      </c>
      <c r="C26" s="218" t="e">
        <f>SUM(C24:C25)</f>
        <v>#REF!</v>
      </c>
      <c r="D26" s="218" t="e">
        <f>SUM(D24:D25)</f>
        <v>#REF!</v>
      </c>
      <c r="E26" s="218" t="e">
        <f>SUM(E24:E25)</f>
        <v>#REF!</v>
      </c>
      <c r="F26" s="273"/>
      <c r="G26" s="218">
        <f>SUM(G25:G25)</f>
        <v>0</v>
      </c>
      <c r="H26" s="265" t="s">
        <v>428</v>
      </c>
      <c r="I26" s="266" t="s">
        <v>109</v>
      </c>
      <c r="J26" s="218">
        <f>SUM(J23:J25)</f>
        <v>0</v>
      </c>
      <c r="K26" s="218">
        <f>SUM(K23:K25)</f>
        <v>0</v>
      </c>
      <c r="L26" s="218">
        <f>SUM(L23:L25)</f>
        <v>0</v>
      </c>
      <c r="M26" s="273"/>
      <c r="N26" s="218">
        <f>SUM(N23:N25)</f>
        <v>0</v>
      </c>
    </row>
    <row r="27" spans="1:14" ht="20.100000000000001" customHeight="1" thickBot="1" x14ac:dyDescent="0.25">
      <c r="A27" s="242"/>
      <c r="B27" s="243" t="s">
        <v>115</v>
      </c>
      <c r="C27" s="244" t="e">
        <f t="shared" ref="C27:G28" si="0">SUM(C19:C20,C23,C26)</f>
        <v>#REF!</v>
      </c>
      <c r="D27" s="244" t="e">
        <f t="shared" si="0"/>
        <v>#REF!</v>
      </c>
      <c r="E27" s="244" t="e">
        <f t="shared" si="0"/>
        <v>#REF!</v>
      </c>
      <c r="F27" s="244">
        <f t="shared" si="0"/>
        <v>50000000</v>
      </c>
      <c r="G27" s="244">
        <f t="shared" si="0"/>
        <v>0</v>
      </c>
      <c r="H27" s="245"/>
      <c r="I27" s="246" t="s">
        <v>116</v>
      </c>
      <c r="J27" s="244" t="e">
        <f>SUM(J17:J18,J22,J26)</f>
        <v>#REF!</v>
      </c>
      <c r="K27" s="244" t="e">
        <f>SUM(K17:K18,K22,K26)</f>
        <v>#REF!</v>
      </c>
      <c r="L27" s="244" t="e">
        <f>SUM(L17:L18,L22,L26)</f>
        <v>#REF!</v>
      </c>
      <c r="M27" s="277">
        <f>SUM(M17:M18,M22,M26)</f>
        <v>69586000</v>
      </c>
      <c r="N27" s="244">
        <f>SUM(N17:N18,N22,N26)</f>
        <v>0</v>
      </c>
    </row>
    <row r="28" spans="1:14" ht="20.100000000000001" customHeight="1" thickBot="1" x14ac:dyDescent="0.25">
      <c r="A28" s="234"/>
      <c r="B28" s="232" t="s">
        <v>112</v>
      </c>
      <c r="C28" s="285" t="e">
        <f t="shared" si="0"/>
        <v>#REF!</v>
      </c>
      <c r="D28" s="285" t="e">
        <f t="shared" si="0"/>
        <v>#REF!</v>
      </c>
      <c r="E28" s="285" t="e">
        <f t="shared" si="0"/>
        <v>#REF!</v>
      </c>
      <c r="F28" s="285">
        <f t="shared" si="0"/>
        <v>76000000</v>
      </c>
      <c r="G28" s="285">
        <f t="shared" si="0"/>
        <v>0</v>
      </c>
      <c r="H28" s="239"/>
      <c r="I28" s="97" t="s">
        <v>113</v>
      </c>
      <c r="J28" s="96" t="e">
        <f>IF(((C27-J27)&gt;0),C27-J27,"----")</f>
        <v>#REF!</v>
      </c>
      <c r="K28" s="96"/>
      <c r="L28" s="96" t="e">
        <f>IF(((E27-L27)&gt;0),E27-L27,"----")</f>
        <v>#REF!</v>
      </c>
      <c r="M28" s="230" t="str">
        <f>IF(((F27-M27)&gt;0),F27-M27,"----")</f>
        <v>----</v>
      </c>
      <c r="N28" s="96" t="str">
        <f>IF(((G27-N27)&gt;0),G27-N27,"----")</f>
        <v>----</v>
      </c>
    </row>
    <row r="29" spans="1:14" ht="20.100000000000001" customHeight="1" thickBot="1" x14ac:dyDescent="0.35">
      <c r="A29" s="240"/>
      <c r="B29" s="247" t="s">
        <v>117</v>
      </c>
      <c r="C29" s="248" t="e">
        <f>SUM(C15,C27)</f>
        <v>#REF!</v>
      </c>
      <c r="D29" s="248" t="e">
        <f>SUM(D15,D27)</f>
        <v>#REF!</v>
      </c>
      <c r="E29" s="248" t="e">
        <f>SUM(E15,E27)</f>
        <v>#REF!</v>
      </c>
      <c r="F29" s="248">
        <f>SUM(F15,F27)</f>
        <v>575104524</v>
      </c>
      <c r="G29" s="248">
        <f>SUM(G15,G27)</f>
        <v>0</v>
      </c>
      <c r="H29" s="248"/>
      <c r="I29" s="249" t="s">
        <v>118</v>
      </c>
      <c r="J29" s="248" t="e">
        <f>SUM(J15,J27)</f>
        <v>#REF!</v>
      </c>
      <c r="K29" s="248" t="e">
        <f>SUM(K15,K27)</f>
        <v>#REF!</v>
      </c>
      <c r="L29" s="248" t="e">
        <f>SUM(L15,L27)</f>
        <v>#REF!</v>
      </c>
      <c r="M29" s="278">
        <f>SUM(M15,M27)</f>
        <v>575104524</v>
      </c>
      <c r="N29" s="248">
        <f>SUM(N15,N27)</f>
        <v>0</v>
      </c>
    </row>
  </sheetData>
  <mergeCells count="10">
    <mergeCell ref="J1:L1"/>
    <mergeCell ref="J2:K2"/>
    <mergeCell ref="L2:L3"/>
    <mergeCell ref="A1:A3"/>
    <mergeCell ref="C2:D2"/>
    <mergeCell ref="E2:E3"/>
    <mergeCell ref="H1:H3"/>
    <mergeCell ref="I1:I3"/>
    <mergeCell ref="B1:B3"/>
    <mergeCell ref="C1:E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Header>&amp;L&amp;"Times,Félkövér"&amp;14Hegyeshalom Nagyközségi Önkormányzat&amp;C&amp;"Times,Félkövér"&amp;14Működési és felhalmozási mérleg 2015. terv&amp;R&amp;12 2. 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FFC000"/>
    <pageSetUpPr fitToPage="1"/>
  </sheetPr>
  <dimension ref="A1:L56"/>
  <sheetViews>
    <sheetView view="pageLayout" zoomScale="70" zoomScaleNormal="60" zoomScalePageLayoutView="70" workbookViewId="0">
      <selection activeCell="L22" sqref="L22"/>
    </sheetView>
  </sheetViews>
  <sheetFormatPr defaultRowHeight="12.75" x14ac:dyDescent="0.2"/>
  <cols>
    <col min="1" max="1" width="6.5703125" customWidth="1"/>
    <col min="2" max="2" width="56.85546875" customWidth="1"/>
    <col min="3" max="3" width="12.140625" hidden="1" customWidth="1"/>
    <col min="4" max="4" width="14.42578125" hidden="1" customWidth="1"/>
    <col min="5" max="5" width="13.140625" hidden="1" customWidth="1"/>
    <col min="6" max="6" width="24.140625" customWidth="1"/>
    <col min="7" max="7" width="19.5703125" customWidth="1"/>
    <col min="8" max="8" width="11.7109375" hidden="1" customWidth="1"/>
    <col min="9" max="9" width="18.140625" customWidth="1"/>
    <col min="10" max="10" width="18.28515625" bestFit="1" customWidth="1"/>
    <col min="11" max="11" width="11.42578125" hidden="1" customWidth="1"/>
    <col min="12" max="12" width="20.28515625" customWidth="1"/>
  </cols>
  <sheetData>
    <row r="1" spans="1:12" ht="15" customHeight="1" x14ac:dyDescent="0.25">
      <c r="A1" s="762" t="s">
        <v>273</v>
      </c>
      <c r="B1" s="764" t="s">
        <v>74</v>
      </c>
      <c r="C1" s="767" t="s">
        <v>40</v>
      </c>
      <c r="D1" s="767"/>
      <c r="E1" s="767"/>
      <c r="F1" s="766" t="s">
        <v>660</v>
      </c>
      <c r="G1" s="759"/>
      <c r="H1" s="760"/>
      <c r="I1" s="760"/>
      <c r="J1" s="760"/>
      <c r="K1" s="760"/>
      <c r="L1" s="761"/>
    </row>
    <row r="2" spans="1:12" ht="15.75" x14ac:dyDescent="0.25">
      <c r="A2" s="763"/>
      <c r="B2" s="765"/>
      <c r="C2" s="112" t="s">
        <v>44</v>
      </c>
      <c r="D2" s="112" t="s">
        <v>377</v>
      </c>
      <c r="E2" s="112" t="s">
        <v>58</v>
      </c>
      <c r="F2" s="766"/>
      <c r="G2" s="63" t="s">
        <v>285</v>
      </c>
      <c r="H2" s="63" t="s">
        <v>394</v>
      </c>
      <c r="I2" s="63" t="s">
        <v>573</v>
      </c>
      <c r="J2" s="63" t="s">
        <v>41</v>
      </c>
      <c r="K2" s="63" t="s">
        <v>81</v>
      </c>
      <c r="L2" s="65" t="s">
        <v>51</v>
      </c>
    </row>
    <row r="3" spans="1:12" ht="27" customHeight="1" x14ac:dyDescent="0.3">
      <c r="A3" s="7" t="s">
        <v>381</v>
      </c>
      <c r="B3" s="2" t="s">
        <v>387</v>
      </c>
      <c r="C3" s="172">
        <f>SUM(Önkormányzat!C78)</f>
        <v>0</v>
      </c>
      <c r="D3" s="171">
        <f>SUM(Önkormányzat!D78)</f>
        <v>0</v>
      </c>
      <c r="E3" s="171">
        <f>SUM(Önkormányzat!E78)</f>
        <v>0</v>
      </c>
      <c r="F3" s="176">
        <f>L3</f>
        <v>122136735</v>
      </c>
      <c r="G3" s="445">
        <f>Állami!H13</f>
        <v>122136735</v>
      </c>
      <c r="H3" s="2"/>
      <c r="I3" s="2"/>
      <c r="J3" s="2"/>
      <c r="K3" s="2"/>
      <c r="L3" s="21">
        <f t="shared" ref="L3:L8" si="0">SUM(G3:K3)</f>
        <v>122136735</v>
      </c>
    </row>
    <row r="4" spans="1:12" ht="27" customHeight="1" x14ac:dyDescent="0.3">
      <c r="A4" s="7" t="s">
        <v>382</v>
      </c>
      <c r="B4" s="48" t="s">
        <v>388</v>
      </c>
      <c r="C4" s="172">
        <f>SUM(Önkormányzat!C79)</f>
        <v>0</v>
      </c>
      <c r="D4" s="171">
        <f>SUM(Önkormányzat!D79)</f>
        <v>0</v>
      </c>
      <c r="E4" s="171">
        <f>SUM(Önkormányzat!E79)</f>
        <v>0</v>
      </c>
      <c r="F4" s="176">
        <f t="shared" ref="F4:F54" si="1">L4</f>
        <v>59864800</v>
      </c>
      <c r="G4" s="445">
        <f>Állami!H23</f>
        <v>59864800</v>
      </c>
      <c r="H4" s="28"/>
      <c r="I4" s="28"/>
      <c r="J4" s="28"/>
      <c r="K4" s="28"/>
      <c r="L4" s="21">
        <f t="shared" si="0"/>
        <v>59864800</v>
      </c>
    </row>
    <row r="5" spans="1:12" ht="27" customHeight="1" x14ac:dyDescent="0.3">
      <c r="A5" s="7" t="s">
        <v>383</v>
      </c>
      <c r="B5" s="48" t="s">
        <v>389</v>
      </c>
      <c r="C5" s="172">
        <f>SUM(Önkormányzat!C80)</f>
        <v>0</v>
      </c>
      <c r="D5" s="171">
        <f>SUM(Önkormányzat!D80)</f>
        <v>0</v>
      </c>
      <c r="E5" s="171">
        <f>SUM(Önkormányzat!E80)</f>
        <v>0</v>
      </c>
      <c r="F5" s="176">
        <f t="shared" si="1"/>
        <v>11872480</v>
      </c>
      <c r="G5" s="445">
        <f>Állami!H30</f>
        <v>11872480</v>
      </c>
      <c r="H5" s="28"/>
      <c r="I5" s="28"/>
      <c r="J5" s="28"/>
      <c r="K5" s="28"/>
      <c r="L5" s="21">
        <f t="shared" si="0"/>
        <v>11872480</v>
      </c>
    </row>
    <row r="6" spans="1:12" ht="27" customHeight="1" x14ac:dyDescent="0.3">
      <c r="A6" s="7" t="s">
        <v>384</v>
      </c>
      <c r="B6" s="48" t="s">
        <v>390</v>
      </c>
      <c r="C6" s="172">
        <f>SUM(Önkormányzat!C81)</f>
        <v>0</v>
      </c>
      <c r="D6" s="171">
        <f>SUM(Önkormányzat!D81)</f>
        <v>0</v>
      </c>
      <c r="E6" s="171">
        <f>SUM(Önkormányzat!E81)</f>
        <v>0</v>
      </c>
      <c r="F6" s="176">
        <f t="shared" si="1"/>
        <v>4066380</v>
      </c>
      <c r="G6" s="445">
        <f>Állami!H31</f>
        <v>4066380</v>
      </c>
      <c r="H6" s="28"/>
      <c r="I6" s="28"/>
      <c r="J6" s="28"/>
      <c r="K6" s="28"/>
      <c r="L6" s="21">
        <f t="shared" si="0"/>
        <v>4066380</v>
      </c>
    </row>
    <row r="7" spans="1:12" ht="27" customHeight="1" x14ac:dyDescent="0.3">
      <c r="A7" s="7" t="s">
        <v>385</v>
      </c>
      <c r="B7" s="48" t="s">
        <v>391</v>
      </c>
      <c r="C7" s="172">
        <f>SUM(Önkormányzat!C82)</f>
        <v>0</v>
      </c>
      <c r="D7" s="171">
        <f>SUM(Önkormányzat!D82)</f>
        <v>0</v>
      </c>
      <c r="E7" s="171">
        <f>SUM(Önkormányzat!E82)</f>
        <v>0</v>
      </c>
      <c r="F7" s="176">
        <f t="shared" si="1"/>
        <v>0</v>
      </c>
      <c r="G7" s="445">
        <f>SUM(Önkormányzat!F82)</f>
        <v>0</v>
      </c>
      <c r="H7" s="28"/>
      <c r="I7" s="28"/>
      <c r="J7" s="28"/>
      <c r="K7" s="28"/>
      <c r="L7" s="21">
        <f t="shared" si="0"/>
        <v>0</v>
      </c>
    </row>
    <row r="8" spans="1:12" ht="27" customHeight="1" x14ac:dyDescent="0.3">
      <c r="A8" s="7" t="s">
        <v>386</v>
      </c>
      <c r="B8" s="48" t="s">
        <v>392</v>
      </c>
      <c r="C8" s="172">
        <f>SUM(Önkormányzat!C83)</f>
        <v>0</v>
      </c>
      <c r="D8" s="171">
        <f>SUM(Önkormányzat!D83)</f>
        <v>0</v>
      </c>
      <c r="E8" s="171">
        <f>SUM(Önkormányzat!E83)</f>
        <v>0</v>
      </c>
      <c r="F8" s="176">
        <f t="shared" si="1"/>
        <v>18262220</v>
      </c>
      <c r="G8" s="445">
        <f>Állami!H26</f>
        <v>18262220</v>
      </c>
      <c r="H8" s="28"/>
      <c r="I8" s="28"/>
      <c r="J8" s="28"/>
      <c r="K8" s="28"/>
      <c r="L8" s="21">
        <f t="shared" si="0"/>
        <v>18262220</v>
      </c>
    </row>
    <row r="9" spans="1:12" ht="27" customHeight="1" x14ac:dyDescent="0.3">
      <c r="A9" s="113" t="s">
        <v>310</v>
      </c>
      <c r="B9" s="115" t="s">
        <v>305</v>
      </c>
      <c r="C9" s="111">
        <f t="shared" ref="C9:L9" si="2">SUM(C3:C8)</f>
        <v>0</v>
      </c>
      <c r="D9" s="108">
        <f t="shared" si="2"/>
        <v>0</v>
      </c>
      <c r="E9" s="108">
        <f t="shared" si="2"/>
        <v>0</v>
      </c>
      <c r="F9" s="176">
        <f t="shared" si="1"/>
        <v>216202615</v>
      </c>
      <c r="G9" s="108">
        <f t="shared" si="2"/>
        <v>216202615</v>
      </c>
      <c r="H9" s="108">
        <f t="shared" si="2"/>
        <v>0</v>
      </c>
      <c r="I9" s="108"/>
      <c r="J9" s="108">
        <f t="shared" si="2"/>
        <v>0</v>
      </c>
      <c r="K9" s="108">
        <f t="shared" si="2"/>
        <v>0</v>
      </c>
      <c r="L9" s="108">
        <f t="shared" si="2"/>
        <v>216202615</v>
      </c>
    </row>
    <row r="10" spans="1:12" ht="27" customHeight="1" x14ac:dyDescent="0.3">
      <c r="A10" s="1"/>
      <c r="B10" s="48" t="s">
        <v>307</v>
      </c>
      <c r="C10" s="172">
        <f>SUM(Önkormányzat!C85)</f>
        <v>0</v>
      </c>
      <c r="D10" s="171">
        <f>SUM(Önkormányzat!D85)</f>
        <v>0</v>
      </c>
      <c r="E10" s="171">
        <f>SUM(Önkormányzat!E85)</f>
        <v>0</v>
      </c>
      <c r="F10" s="176">
        <f t="shared" si="1"/>
        <v>11755000</v>
      </c>
      <c r="G10" s="445">
        <f>Önkormányzat!F87</f>
        <v>11755000</v>
      </c>
      <c r="H10" s="28"/>
      <c r="I10" s="28"/>
      <c r="J10" s="28"/>
      <c r="K10" s="28"/>
      <c r="L10" s="21">
        <f>SUM(G10:K10)</f>
        <v>11755000</v>
      </c>
    </row>
    <row r="11" spans="1:12" ht="27" customHeight="1" x14ac:dyDescent="0.3">
      <c r="A11" s="1"/>
      <c r="B11" s="48" t="s">
        <v>550</v>
      </c>
      <c r="C11" s="172">
        <f>SUM(Önkormányzat!C86)</f>
        <v>0</v>
      </c>
      <c r="D11" s="171">
        <f>SUM(Önkormányzat!D86)</f>
        <v>0</v>
      </c>
      <c r="E11" s="171"/>
      <c r="F11" s="176">
        <f t="shared" si="1"/>
        <v>16635000</v>
      </c>
      <c r="G11" s="445">
        <f>Önkormányzat!F88</f>
        <v>16635000</v>
      </c>
      <c r="H11" s="28"/>
      <c r="I11" s="28"/>
      <c r="J11" s="28"/>
      <c r="K11" s="28"/>
      <c r="L11" s="21">
        <f>SUM(G11:K11)</f>
        <v>16635000</v>
      </c>
    </row>
    <row r="12" spans="1:12" ht="27" customHeight="1" x14ac:dyDescent="0.3">
      <c r="A12" s="1"/>
      <c r="B12" s="48"/>
      <c r="C12" s="172">
        <f>SUM(Önkormányzat!C87)</f>
        <v>0</v>
      </c>
      <c r="D12" s="171">
        <f>SUM(Önkormányzat!D87)</f>
        <v>0</v>
      </c>
      <c r="E12" s="171">
        <f>SUM(Önkormányzat!E87)</f>
        <v>0</v>
      </c>
      <c r="F12" s="176">
        <f t="shared" si="1"/>
        <v>0</v>
      </c>
      <c r="G12" s="445"/>
      <c r="H12" s="28"/>
      <c r="I12" s="28"/>
      <c r="J12" s="28"/>
      <c r="K12" s="28"/>
      <c r="L12" s="21">
        <f>SUM(G12:K12)</f>
        <v>0</v>
      </c>
    </row>
    <row r="13" spans="1:12" ht="27" customHeight="1" x14ac:dyDescent="0.3">
      <c r="A13" s="1"/>
      <c r="B13" s="48"/>
      <c r="C13" s="172">
        <f>SUM(Önkormányzat!C88)</f>
        <v>0</v>
      </c>
      <c r="D13" s="171">
        <f>SUM(Önkormányzat!D88)</f>
        <v>0</v>
      </c>
      <c r="E13" s="171">
        <f>SUM(Önkormányzat!E88)</f>
        <v>0</v>
      </c>
      <c r="F13" s="176">
        <f t="shared" si="1"/>
        <v>0</v>
      </c>
      <c r="G13" s="445"/>
      <c r="H13" s="28"/>
      <c r="I13" s="28"/>
      <c r="J13" s="28"/>
      <c r="K13" s="28"/>
      <c r="L13" s="21">
        <f>SUM(G13:K13)</f>
        <v>0</v>
      </c>
    </row>
    <row r="14" spans="1:12" ht="27" customHeight="1" x14ac:dyDescent="0.3">
      <c r="A14" s="113" t="s">
        <v>311</v>
      </c>
      <c r="B14" s="115" t="s">
        <v>306</v>
      </c>
      <c r="C14" s="111">
        <f t="shared" ref="C14:L14" si="3">SUM(C10:C13)</f>
        <v>0</v>
      </c>
      <c r="D14" s="108">
        <f t="shared" si="3"/>
        <v>0</v>
      </c>
      <c r="E14" s="108">
        <f t="shared" si="3"/>
        <v>0</v>
      </c>
      <c r="F14" s="176">
        <f t="shared" si="1"/>
        <v>28390000</v>
      </c>
      <c r="G14" s="108">
        <f t="shared" si="3"/>
        <v>28390000</v>
      </c>
      <c r="H14" s="108">
        <f t="shared" si="3"/>
        <v>0</v>
      </c>
      <c r="I14" s="108"/>
      <c r="J14" s="108">
        <f t="shared" si="3"/>
        <v>0</v>
      </c>
      <c r="K14" s="108">
        <f t="shared" si="3"/>
        <v>0</v>
      </c>
      <c r="L14" s="108">
        <f t="shared" si="3"/>
        <v>28390000</v>
      </c>
    </row>
    <row r="15" spans="1:12" ht="27" customHeight="1" x14ac:dyDescent="0.3">
      <c r="A15" s="140" t="s">
        <v>304</v>
      </c>
      <c r="B15" s="135" t="s">
        <v>308</v>
      </c>
      <c r="C15" s="141">
        <f t="shared" ref="C15:L15" si="4">SUM(C14,C9)</f>
        <v>0</v>
      </c>
      <c r="D15" s="141">
        <f t="shared" si="4"/>
        <v>0</v>
      </c>
      <c r="E15" s="141">
        <f t="shared" si="4"/>
        <v>0</v>
      </c>
      <c r="F15" s="176">
        <f t="shared" si="1"/>
        <v>244592615</v>
      </c>
      <c r="G15" s="141">
        <f t="shared" si="4"/>
        <v>244592615</v>
      </c>
      <c r="H15" s="141">
        <f t="shared" si="4"/>
        <v>0</v>
      </c>
      <c r="I15" s="141"/>
      <c r="J15" s="141">
        <f t="shared" si="4"/>
        <v>0</v>
      </c>
      <c r="K15" s="141">
        <f t="shared" si="4"/>
        <v>0</v>
      </c>
      <c r="L15" s="141">
        <f t="shared" si="4"/>
        <v>244592615</v>
      </c>
    </row>
    <row r="16" spans="1:12" s="528" customFormat="1" ht="27" customHeight="1" x14ac:dyDescent="0.3">
      <c r="A16" s="525" t="s">
        <v>315</v>
      </c>
      <c r="B16" s="526" t="s">
        <v>552</v>
      </c>
      <c r="C16" s="527"/>
      <c r="D16" s="527"/>
      <c r="E16" s="527"/>
      <c r="F16" s="176">
        <f t="shared" si="1"/>
        <v>0</v>
      </c>
      <c r="G16" s="527">
        <v>0</v>
      </c>
      <c r="H16" s="527"/>
      <c r="I16" s="527"/>
      <c r="J16" s="527"/>
      <c r="K16" s="527"/>
      <c r="L16" s="527">
        <f>SUM(G16:J16)</f>
        <v>0</v>
      </c>
    </row>
    <row r="17" spans="1:12" ht="27" customHeight="1" x14ac:dyDescent="0.3">
      <c r="A17" s="113" t="s">
        <v>315</v>
      </c>
      <c r="B17" s="115" t="s">
        <v>309</v>
      </c>
      <c r="C17" s="175">
        <f>SUM(Önkormányzat!C91)</f>
        <v>0</v>
      </c>
      <c r="D17" s="175">
        <f>SUM(Önkormányzat!D91)</f>
        <v>0</v>
      </c>
      <c r="E17" s="175">
        <f>SUM(Önkormányzat!E91)</f>
        <v>0</v>
      </c>
      <c r="F17" s="176">
        <f t="shared" si="1"/>
        <v>0</v>
      </c>
      <c r="G17" s="175">
        <f>SUM(G16)</f>
        <v>0</v>
      </c>
      <c r="H17" s="139"/>
      <c r="I17" s="139"/>
      <c r="J17" s="139"/>
      <c r="K17" s="139"/>
      <c r="L17" s="139">
        <f>SUM(G17:J17)</f>
        <v>0</v>
      </c>
    </row>
    <row r="18" spans="1:12" ht="27" customHeight="1" x14ac:dyDescent="0.3">
      <c r="A18" s="1"/>
      <c r="B18" s="48" t="s">
        <v>551</v>
      </c>
      <c r="C18" s="172">
        <f>SUM(Önkormányzat!C92)</f>
        <v>0</v>
      </c>
      <c r="D18" s="171">
        <f>SUM(Önkormányzat!D92)</f>
        <v>0</v>
      </c>
      <c r="E18" s="171">
        <f>SUM(Önkormányzat!E92)</f>
        <v>0</v>
      </c>
      <c r="F18" s="176">
        <f t="shared" si="1"/>
        <v>24000000</v>
      </c>
      <c r="G18" s="445">
        <f>Önkormányzat!F121</f>
        <v>24000000</v>
      </c>
      <c r="H18" s="28"/>
      <c r="I18" s="28"/>
      <c r="J18" s="28"/>
      <c r="K18" s="28"/>
      <c r="L18" s="21">
        <f>SUM(G18:K18)</f>
        <v>24000000</v>
      </c>
    </row>
    <row r="19" spans="1:12" ht="27" customHeight="1" x14ac:dyDescent="0.3">
      <c r="A19" s="1"/>
      <c r="B19" s="48"/>
      <c r="C19" s="172">
        <f>SUM(Önkormányzat!C93)</f>
        <v>0</v>
      </c>
      <c r="D19" s="171">
        <f>SUM(Önkormányzat!D93)</f>
        <v>0</v>
      </c>
      <c r="E19" s="171">
        <f>SUM(Önkormányzat!E93)</f>
        <v>0</v>
      </c>
      <c r="F19" s="176">
        <f t="shared" si="1"/>
        <v>0</v>
      </c>
      <c r="G19" s="172">
        <f>SUM(Önkormányzat!F93)</f>
        <v>0</v>
      </c>
      <c r="H19" s="28"/>
      <c r="I19" s="28"/>
      <c r="J19" s="28"/>
      <c r="K19" s="28"/>
      <c r="L19" s="21">
        <f>SUM(G19:K19)</f>
        <v>0</v>
      </c>
    </row>
    <row r="20" spans="1:12" ht="27" customHeight="1" x14ac:dyDescent="0.3">
      <c r="A20" s="1"/>
      <c r="B20" s="48"/>
      <c r="C20" s="172">
        <f>SUM(Önkormányzat!C94)</f>
        <v>0</v>
      </c>
      <c r="D20" s="171">
        <f>SUM(Önkormányzat!D94)</f>
        <v>0</v>
      </c>
      <c r="E20" s="171">
        <f>SUM(Önkormányzat!E94)</f>
        <v>0</v>
      </c>
      <c r="F20" s="176">
        <f t="shared" si="1"/>
        <v>0</v>
      </c>
      <c r="G20" s="172">
        <f>SUM(Önkormányzat!F94)</f>
        <v>0</v>
      </c>
      <c r="H20" s="28"/>
      <c r="I20" s="28"/>
      <c r="J20" s="28"/>
      <c r="K20" s="28"/>
      <c r="L20" s="21">
        <f>SUM(G20:K20)</f>
        <v>0</v>
      </c>
    </row>
    <row r="21" spans="1:12" ht="27" customHeight="1" x14ac:dyDescent="0.3">
      <c r="A21" s="113" t="s">
        <v>313</v>
      </c>
      <c r="B21" s="115" t="s">
        <v>312</v>
      </c>
      <c r="C21" s="111">
        <f t="shared" ref="C21:L21" si="5">SUM(C18:C20)</f>
        <v>0</v>
      </c>
      <c r="D21" s="108">
        <f t="shared" si="5"/>
        <v>0</v>
      </c>
      <c r="E21" s="108">
        <f t="shared" si="5"/>
        <v>0</v>
      </c>
      <c r="F21" s="176">
        <f t="shared" si="1"/>
        <v>24000000</v>
      </c>
      <c r="G21" s="108">
        <f t="shared" si="5"/>
        <v>24000000</v>
      </c>
      <c r="H21" s="108">
        <f t="shared" si="5"/>
        <v>0</v>
      </c>
      <c r="I21" s="108"/>
      <c r="J21" s="108">
        <f t="shared" si="5"/>
        <v>0</v>
      </c>
      <c r="K21" s="108">
        <f t="shared" si="5"/>
        <v>0</v>
      </c>
      <c r="L21" s="108">
        <f t="shared" si="5"/>
        <v>24000000</v>
      </c>
    </row>
    <row r="22" spans="1:12" ht="27" customHeight="1" x14ac:dyDescent="0.3">
      <c r="A22" s="140" t="s">
        <v>314</v>
      </c>
      <c r="B22" s="135" t="s">
        <v>316</v>
      </c>
      <c r="C22" s="141">
        <f t="shared" ref="C22:L22" si="6">SUM(C17,C21)</f>
        <v>0</v>
      </c>
      <c r="D22" s="141">
        <f t="shared" si="6"/>
        <v>0</v>
      </c>
      <c r="E22" s="141">
        <f t="shared" si="6"/>
        <v>0</v>
      </c>
      <c r="F22" s="176">
        <f t="shared" si="1"/>
        <v>24000000</v>
      </c>
      <c r="G22" s="141">
        <f t="shared" si="6"/>
        <v>24000000</v>
      </c>
      <c r="H22" s="141">
        <f t="shared" si="6"/>
        <v>0</v>
      </c>
      <c r="I22" s="141"/>
      <c r="J22" s="141">
        <f t="shared" si="6"/>
        <v>0</v>
      </c>
      <c r="K22" s="141">
        <f t="shared" si="6"/>
        <v>0</v>
      </c>
      <c r="L22" s="141">
        <f t="shared" si="6"/>
        <v>24000000</v>
      </c>
    </row>
    <row r="23" spans="1:12" ht="27" customHeight="1" x14ac:dyDescent="0.3">
      <c r="A23" s="1" t="s">
        <v>317</v>
      </c>
      <c r="B23" s="56" t="s">
        <v>318</v>
      </c>
      <c r="C23" s="172">
        <f>SUM(Önkormányzat!C97)</f>
        <v>0</v>
      </c>
      <c r="D23" s="171">
        <f>SUM(Önkormányzat!D97)</f>
        <v>0</v>
      </c>
      <c r="E23" s="171">
        <f>SUM(Önkormányzat!E97)</f>
        <v>0</v>
      </c>
      <c r="F23" s="176">
        <f t="shared" si="1"/>
        <v>0</v>
      </c>
      <c r="G23" s="445">
        <f>Önkormányzat!F97</f>
        <v>0</v>
      </c>
      <c r="H23" s="28"/>
      <c r="I23" s="28"/>
      <c r="J23" s="28"/>
      <c r="K23" s="28"/>
      <c r="L23" s="21">
        <f t="shared" ref="L23:L28" si="7">SUM(G23:K23)</f>
        <v>0</v>
      </c>
    </row>
    <row r="24" spans="1:12" ht="27" customHeight="1" x14ac:dyDescent="0.3">
      <c r="A24" s="1" t="s">
        <v>319</v>
      </c>
      <c r="B24" s="56" t="s">
        <v>553</v>
      </c>
      <c r="C24" s="172">
        <f>SUM(Önkormányzat!C98)</f>
        <v>0</v>
      </c>
      <c r="D24" s="171">
        <f>SUM(Önkormányzat!D98)</f>
        <v>0</v>
      </c>
      <c r="E24" s="171">
        <f>SUM(Önkormányzat!E98)</f>
        <v>0</v>
      </c>
      <c r="F24" s="176">
        <f t="shared" si="1"/>
        <v>64000000</v>
      </c>
      <c r="G24" s="445">
        <f>Önkormányzat!F98</f>
        <v>64000000</v>
      </c>
      <c r="H24" s="28"/>
      <c r="I24" s="28"/>
      <c r="J24" s="28"/>
      <c r="K24" s="28"/>
      <c r="L24" s="21">
        <f t="shared" si="7"/>
        <v>64000000</v>
      </c>
    </row>
    <row r="25" spans="1:12" ht="27" customHeight="1" x14ac:dyDescent="0.3">
      <c r="A25" s="1" t="s">
        <v>321</v>
      </c>
      <c r="B25" s="48" t="s">
        <v>322</v>
      </c>
      <c r="C25" s="172">
        <f>SUM(Önkormányzat!C99)</f>
        <v>0</v>
      </c>
      <c r="D25" s="171">
        <f>SUM(Önkormányzat!D99)</f>
        <v>0</v>
      </c>
      <c r="E25" s="171">
        <f>SUM(Önkormányzat!E99)</f>
        <v>0</v>
      </c>
      <c r="F25" s="176">
        <f t="shared" si="1"/>
        <v>90000000</v>
      </c>
      <c r="G25" s="445">
        <f>Önkormányzat!F99</f>
        <v>90000000</v>
      </c>
      <c r="H25" s="28"/>
      <c r="I25" s="28"/>
      <c r="J25" s="28"/>
      <c r="K25" s="28"/>
      <c r="L25" s="21">
        <f t="shared" si="7"/>
        <v>90000000</v>
      </c>
    </row>
    <row r="26" spans="1:12" ht="27" customHeight="1" x14ac:dyDescent="0.3">
      <c r="A26" s="1" t="s">
        <v>323</v>
      </c>
      <c r="B26" s="54" t="s">
        <v>325</v>
      </c>
      <c r="C26" s="172">
        <f>SUM(Önkormányzat!C100)</f>
        <v>0</v>
      </c>
      <c r="D26" s="171">
        <f>SUM(Önkormányzat!D100)</f>
        <v>0</v>
      </c>
      <c r="E26" s="171">
        <f>SUM(Önkormányzat!E100)</f>
        <v>0</v>
      </c>
      <c r="F26" s="176">
        <f t="shared" si="1"/>
        <v>7000000</v>
      </c>
      <c r="G26" s="445">
        <f>Önkormányzat!F100</f>
        <v>7000000</v>
      </c>
      <c r="H26" s="28"/>
      <c r="I26" s="28"/>
      <c r="J26" s="28"/>
      <c r="K26" s="28"/>
      <c r="L26" s="21">
        <f t="shared" si="7"/>
        <v>7000000</v>
      </c>
    </row>
    <row r="27" spans="1:12" ht="27" customHeight="1" x14ac:dyDescent="0.3">
      <c r="A27" s="1" t="s">
        <v>324</v>
      </c>
      <c r="B27" s="48" t="s">
        <v>555</v>
      </c>
      <c r="C27" s="172">
        <f>SUM(Önkormányzat!C101)</f>
        <v>0</v>
      </c>
      <c r="D27" s="171">
        <f>SUM(Önkormányzat!D101)</f>
        <v>0</v>
      </c>
      <c r="E27" s="171">
        <f>SUM(Önkormányzat!E101)</f>
        <v>0</v>
      </c>
      <c r="F27" s="176">
        <f t="shared" si="1"/>
        <v>19000000</v>
      </c>
      <c r="G27" s="445">
        <f>Önkormányzat!F101</f>
        <v>19000000</v>
      </c>
      <c r="H27" s="28"/>
      <c r="I27" s="28"/>
      <c r="J27" s="28"/>
      <c r="K27" s="28"/>
      <c r="L27" s="21">
        <f t="shared" si="7"/>
        <v>19000000</v>
      </c>
    </row>
    <row r="28" spans="1:12" ht="27" customHeight="1" x14ac:dyDescent="0.3">
      <c r="A28" s="1"/>
      <c r="B28" s="55" t="s">
        <v>554</v>
      </c>
      <c r="C28" s="172">
        <f>SUM(Önkormányzat!C102)</f>
        <v>0</v>
      </c>
      <c r="D28" s="171">
        <f>SUM(Önkormányzat!D102)</f>
        <v>0</v>
      </c>
      <c r="E28" s="171">
        <f>SUM(Önkormányzat!E102)</f>
        <v>0</v>
      </c>
      <c r="F28" s="176">
        <f t="shared" si="1"/>
        <v>0</v>
      </c>
      <c r="G28" s="445">
        <f>SUM(Önkormányzat!F102)</f>
        <v>0</v>
      </c>
      <c r="H28" s="28"/>
      <c r="I28" s="28"/>
      <c r="J28" s="28"/>
      <c r="K28" s="28"/>
      <c r="L28" s="21">
        <f t="shared" si="7"/>
        <v>0</v>
      </c>
    </row>
    <row r="29" spans="1:12" ht="27" customHeight="1" x14ac:dyDescent="0.3">
      <c r="A29" s="140" t="s">
        <v>328</v>
      </c>
      <c r="B29" s="135" t="s">
        <v>329</v>
      </c>
      <c r="C29" s="174">
        <f t="shared" ref="C29:L29" si="8">SUM(C23:C28)</f>
        <v>0</v>
      </c>
      <c r="D29" s="141">
        <f t="shared" si="8"/>
        <v>0</v>
      </c>
      <c r="E29" s="141">
        <f t="shared" si="8"/>
        <v>0</v>
      </c>
      <c r="F29" s="176">
        <f t="shared" si="1"/>
        <v>180000000</v>
      </c>
      <c r="G29" s="141">
        <f t="shared" si="8"/>
        <v>180000000</v>
      </c>
      <c r="H29" s="141">
        <f t="shared" si="8"/>
        <v>0</v>
      </c>
      <c r="I29" s="141"/>
      <c r="J29" s="141">
        <f t="shared" si="8"/>
        <v>0</v>
      </c>
      <c r="K29" s="141">
        <f t="shared" si="8"/>
        <v>0</v>
      </c>
      <c r="L29" s="141">
        <f t="shared" si="8"/>
        <v>180000000</v>
      </c>
    </row>
    <row r="30" spans="1:12" ht="27" customHeight="1" x14ac:dyDescent="0.3">
      <c r="A30" s="1" t="s">
        <v>332</v>
      </c>
      <c r="B30" s="55" t="s">
        <v>338</v>
      </c>
      <c r="C30" s="452" t="e">
        <f>SUM(Önkormányzat!C104,#REF!,#REF!)</f>
        <v>#REF!</v>
      </c>
      <c r="D30" s="453" t="e">
        <f>SUM(Önkormányzat!D104,#REF!,#REF!)</f>
        <v>#REF!</v>
      </c>
      <c r="E30" s="452" t="e">
        <f>SUM(Önkormányzat!E104,#REF!,#REF!)</f>
        <v>#REF!</v>
      </c>
      <c r="F30" s="176">
        <f t="shared" si="1"/>
        <v>0</v>
      </c>
      <c r="G30" s="445">
        <f>SUM(Önkormányzat!F104)</f>
        <v>0</v>
      </c>
      <c r="H30" s="172"/>
      <c r="I30" s="172"/>
      <c r="J30" s="445"/>
      <c r="K30" s="120"/>
      <c r="L30" s="21">
        <f>G30+I30+J30</f>
        <v>0</v>
      </c>
    </row>
    <row r="31" spans="1:12" ht="27" customHeight="1" x14ac:dyDescent="0.3">
      <c r="A31" s="1" t="s">
        <v>333</v>
      </c>
      <c r="B31" s="55" t="s">
        <v>396</v>
      </c>
      <c r="C31" s="452" t="e">
        <f>SUM(Önkormányzat!C105,#REF!,#REF!)</f>
        <v>#REF!</v>
      </c>
      <c r="D31" s="453" t="e">
        <f>SUM(Önkormányzat!D105,#REF!,#REF!)</f>
        <v>#REF!</v>
      </c>
      <c r="E31" s="452" t="e">
        <f>SUM(Önkormányzat!E105,#REF!,#REF!)</f>
        <v>#REF!</v>
      </c>
      <c r="F31" s="176">
        <f t="shared" si="1"/>
        <v>931810</v>
      </c>
      <c r="G31" s="445">
        <f>Önkormányzat!F105</f>
        <v>931810</v>
      </c>
      <c r="H31" s="172" t="e">
        <f>SUM(#REF!)</f>
        <v>#REF!</v>
      </c>
      <c r="I31" s="172"/>
      <c r="J31" s="445"/>
      <c r="K31" s="28"/>
      <c r="L31" s="21">
        <f t="shared" ref="L31:L54" si="9">G31+I31+J31</f>
        <v>931810</v>
      </c>
    </row>
    <row r="32" spans="1:12" ht="27" customHeight="1" x14ac:dyDescent="0.3">
      <c r="A32" s="1" t="s">
        <v>334</v>
      </c>
      <c r="B32" s="55" t="s">
        <v>556</v>
      </c>
      <c r="C32" s="452" t="e">
        <f>SUM(Önkormányzat!C106,#REF!,#REF!)</f>
        <v>#REF!</v>
      </c>
      <c r="D32" s="453" t="e">
        <f>SUM(Önkormányzat!D106,#REF!,#REF!)</f>
        <v>#REF!</v>
      </c>
      <c r="E32" s="452" t="e">
        <f>SUM(Önkormányzat!E106,#REF!,#REF!)</f>
        <v>#REF!</v>
      </c>
      <c r="F32" s="176">
        <f t="shared" si="1"/>
        <v>9013000</v>
      </c>
      <c r="G32" s="445">
        <f>Önkormányzat!F106</f>
        <v>9013000</v>
      </c>
      <c r="H32" s="172"/>
      <c r="I32" s="172"/>
      <c r="J32" s="445">
        <v>0</v>
      </c>
      <c r="K32" s="28"/>
      <c r="L32" s="21">
        <f t="shared" si="9"/>
        <v>9013000</v>
      </c>
    </row>
    <row r="33" spans="1:12" ht="27" customHeight="1" x14ac:dyDescent="0.3">
      <c r="A33" s="1" t="s">
        <v>335</v>
      </c>
      <c r="B33" s="55" t="s">
        <v>339</v>
      </c>
      <c r="C33" s="452" t="e">
        <f>SUM(Önkormányzat!C107,#REF!,#REF!)</f>
        <v>#REF!</v>
      </c>
      <c r="D33" s="453" t="e">
        <f>SUM(Önkormányzat!D107,#REF!,#REF!)</f>
        <v>#REF!</v>
      </c>
      <c r="E33" s="452" t="e">
        <f>SUM(Önkormányzat!E107,#REF!,#REF!)</f>
        <v>#REF!</v>
      </c>
      <c r="F33" s="176">
        <f t="shared" si="1"/>
        <v>22304000</v>
      </c>
      <c r="G33" s="445">
        <f>Önkormányzat!F107</f>
        <v>22304000</v>
      </c>
      <c r="H33" s="172"/>
      <c r="I33" s="172"/>
      <c r="J33" s="445"/>
      <c r="K33" s="28" t="e">
        <f>SUM(#REF!)</f>
        <v>#REF!</v>
      </c>
      <c r="L33" s="21">
        <f t="shared" si="9"/>
        <v>22304000</v>
      </c>
    </row>
    <row r="34" spans="1:12" ht="27" customHeight="1" x14ac:dyDescent="0.3">
      <c r="A34" s="1" t="s">
        <v>336</v>
      </c>
      <c r="B34" s="55" t="s">
        <v>340</v>
      </c>
      <c r="C34" s="452" t="e">
        <f>SUM(Önkormányzat!C108,#REF!,Óvoda!C100:C105,#REF!)</f>
        <v>#REF!</v>
      </c>
      <c r="D34" s="453" t="e">
        <f>SUM(Önkormányzat!D108,#REF!,Óvoda!D100:D105,#REF!)</f>
        <v>#REF!</v>
      </c>
      <c r="E34" s="452" t="e">
        <f>SUM(Önkormányzat!E108,#REF!,Óvoda!E100:E105,#REF!)</f>
        <v>#REF!</v>
      </c>
      <c r="F34" s="176">
        <f t="shared" si="1"/>
        <v>13577600</v>
      </c>
      <c r="G34" s="445"/>
      <c r="H34" s="172"/>
      <c r="I34" s="172"/>
      <c r="J34" s="445">
        <f>Óvoda!F100+Óvoda!F101+Óvoda!F103+Óvoda!F104</f>
        <v>13577600</v>
      </c>
      <c r="K34" s="28"/>
      <c r="L34" s="21">
        <f t="shared" si="9"/>
        <v>13577600</v>
      </c>
    </row>
    <row r="35" spans="1:12" ht="27" customHeight="1" x14ac:dyDescent="0.3">
      <c r="A35" s="1" t="s">
        <v>337</v>
      </c>
      <c r="B35" s="55" t="s">
        <v>393</v>
      </c>
      <c r="C35" s="452" t="e">
        <f>SUM(Önkormányzat!C109,#REF!,Óvoda!C106,#REF!)</f>
        <v>#REF!</v>
      </c>
      <c r="D35" s="453">
        <f>SUM(Önkormányzat!D109,Óvoda!D106)</f>
        <v>0</v>
      </c>
      <c r="E35" s="452" t="e">
        <f>SUM(Önkormányzat!E109,#REF!,Óvoda!E106,#REF!)</f>
        <v>#REF!</v>
      </c>
      <c r="F35" s="176">
        <f t="shared" si="1"/>
        <v>12783590</v>
      </c>
      <c r="G35" s="445">
        <f>Önkormányzat!F109</f>
        <v>9117638</v>
      </c>
      <c r="H35" s="172"/>
      <c r="I35" s="172"/>
      <c r="J35" s="445">
        <f>Óvoda!F106</f>
        <v>3665952</v>
      </c>
      <c r="K35" s="28"/>
      <c r="L35" s="21">
        <f t="shared" si="9"/>
        <v>12783590</v>
      </c>
    </row>
    <row r="36" spans="1:12" ht="27" customHeight="1" x14ac:dyDescent="0.3">
      <c r="A36" s="1" t="s">
        <v>341</v>
      </c>
      <c r="B36" s="55" t="s">
        <v>342</v>
      </c>
      <c r="C36" s="452" t="e">
        <f>SUM(Önkormányzat!C110,#REF!,#REF!)</f>
        <v>#REF!</v>
      </c>
      <c r="D36" s="453" t="e">
        <f>SUM(Önkormányzat!D110,#REF!,#REF!)</f>
        <v>#REF!</v>
      </c>
      <c r="E36" s="452" t="e">
        <f>SUM(Önkormányzat!E110,#REF!,#REF!)</f>
        <v>#REF!</v>
      </c>
      <c r="F36" s="176">
        <f t="shared" si="1"/>
        <v>0</v>
      </c>
      <c r="G36" s="445">
        <v>0</v>
      </c>
      <c r="H36" s="172"/>
      <c r="I36" s="172"/>
      <c r="J36" s="445">
        <v>0</v>
      </c>
      <c r="K36" s="28"/>
      <c r="L36" s="21">
        <f t="shared" si="9"/>
        <v>0</v>
      </c>
    </row>
    <row r="37" spans="1:12" ht="27" customHeight="1" x14ac:dyDescent="0.3">
      <c r="A37" s="1" t="s">
        <v>343</v>
      </c>
      <c r="B37" s="55" t="s">
        <v>344</v>
      </c>
      <c r="C37" s="452" t="e">
        <f>SUM(Önkormányzat!C111,#REF!,#REF!)</f>
        <v>#REF!</v>
      </c>
      <c r="D37" s="453" t="e">
        <f>SUM(Önkormányzat!D111,#REF!,#REF!)</f>
        <v>#REF!</v>
      </c>
      <c r="E37" s="452" t="e">
        <f>SUM(Önkormányzat!E111,#REF!,#REF!)</f>
        <v>#REF!</v>
      </c>
      <c r="F37" s="176">
        <f t="shared" si="1"/>
        <v>200000</v>
      </c>
      <c r="G37" s="445">
        <f>Önkormányzat!F111</f>
        <v>200000</v>
      </c>
      <c r="H37" s="172" t="e">
        <f>SUM(#REF!)</f>
        <v>#REF!</v>
      </c>
      <c r="I37" s="172"/>
      <c r="J37" s="445"/>
      <c r="K37" s="28"/>
      <c r="L37" s="21">
        <f t="shared" si="9"/>
        <v>200000</v>
      </c>
    </row>
    <row r="38" spans="1:12" ht="27" customHeight="1" x14ac:dyDescent="0.3">
      <c r="A38" s="1" t="s">
        <v>345</v>
      </c>
      <c r="B38" s="55" t="s">
        <v>346</v>
      </c>
      <c r="C38" s="452" t="e">
        <f>SUM(Önkormányzat!C112,#REF!,#REF!)</f>
        <v>#REF!</v>
      </c>
      <c r="D38" s="453" t="e">
        <f>SUM(Önkormányzat!D112,#REF!,#REF!)</f>
        <v>#REF!</v>
      </c>
      <c r="E38" s="452" t="e">
        <f>SUM(Önkormányzat!E112,#REF!,#REF!)</f>
        <v>#REF!</v>
      </c>
      <c r="F38" s="176">
        <f t="shared" si="1"/>
        <v>0</v>
      </c>
      <c r="G38" s="445">
        <v>0</v>
      </c>
      <c r="H38" s="172"/>
      <c r="I38" s="172"/>
      <c r="J38" s="445"/>
      <c r="K38" s="28"/>
      <c r="L38" s="21">
        <f t="shared" si="9"/>
        <v>0</v>
      </c>
    </row>
    <row r="39" spans="1:12" ht="27" customHeight="1" x14ac:dyDescent="0.3">
      <c r="A39" s="140" t="s">
        <v>330</v>
      </c>
      <c r="B39" s="135" t="s">
        <v>331</v>
      </c>
      <c r="C39" s="174" t="e">
        <f t="shared" ref="C39:K39" si="10">SUM(C30:C38)</f>
        <v>#REF!</v>
      </c>
      <c r="D39" s="141" t="e">
        <f t="shared" si="10"/>
        <v>#REF!</v>
      </c>
      <c r="E39" s="141" t="e">
        <f t="shared" si="10"/>
        <v>#REF!</v>
      </c>
      <c r="F39" s="176">
        <f t="shared" si="1"/>
        <v>58810000</v>
      </c>
      <c r="G39" s="141">
        <f t="shared" si="10"/>
        <v>41566448</v>
      </c>
      <c r="H39" s="141" t="e">
        <f t="shared" si="10"/>
        <v>#REF!</v>
      </c>
      <c r="I39" s="141"/>
      <c r="J39" s="141">
        <f t="shared" si="10"/>
        <v>17243552</v>
      </c>
      <c r="K39" s="141" t="e">
        <f t="shared" si="10"/>
        <v>#REF!</v>
      </c>
      <c r="L39" s="21">
        <f t="shared" si="9"/>
        <v>58810000</v>
      </c>
    </row>
    <row r="40" spans="1:12" ht="27" customHeight="1" x14ac:dyDescent="0.3">
      <c r="A40" s="1" t="s">
        <v>347</v>
      </c>
      <c r="B40" s="48" t="s">
        <v>349</v>
      </c>
      <c r="C40" s="172">
        <f>SUM(Önkormányzat!C114)</f>
        <v>0</v>
      </c>
      <c r="D40" s="171">
        <f>SUM(Önkormányzat!D114)</f>
        <v>0</v>
      </c>
      <c r="E40" s="171">
        <f>SUM(Önkormányzat!E114)</f>
        <v>0</v>
      </c>
      <c r="F40" s="176">
        <f t="shared" si="1"/>
        <v>6000000</v>
      </c>
      <c r="G40" s="445">
        <v>6000000</v>
      </c>
      <c r="H40" s="120"/>
      <c r="I40" s="120"/>
      <c r="J40" s="120"/>
      <c r="K40" s="120"/>
      <c r="L40" s="21">
        <f t="shared" si="9"/>
        <v>6000000</v>
      </c>
    </row>
    <row r="41" spans="1:12" ht="27" customHeight="1" x14ac:dyDescent="0.3">
      <c r="A41" s="1" t="s">
        <v>348</v>
      </c>
      <c r="B41" s="48" t="s">
        <v>350</v>
      </c>
      <c r="C41" s="172">
        <f>SUM(Önkormányzat!C115)</f>
        <v>0</v>
      </c>
      <c r="D41" s="171">
        <f>SUM(Önkormányzat!D115)</f>
        <v>0</v>
      </c>
      <c r="E41" s="171">
        <f>SUM(Önkormányzat!E115)</f>
        <v>0</v>
      </c>
      <c r="F41" s="176">
        <f t="shared" si="1"/>
        <v>0</v>
      </c>
      <c r="G41" s="445">
        <f>SUM(Önkormányzat!F115)</f>
        <v>0</v>
      </c>
      <c r="H41" s="28"/>
      <c r="I41" s="28"/>
      <c r="J41" s="28"/>
      <c r="K41" s="28"/>
      <c r="L41" s="21">
        <f t="shared" si="9"/>
        <v>0</v>
      </c>
    </row>
    <row r="42" spans="1:12" ht="27" customHeight="1" x14ac:dyDescent="0.3">
      <c r="A42" s="140" t="s">
        <v>351</v>
      </c>
      <c r="B42" s="135" t="s">
        <v>352</v>
      </c>
      <c r="C42" s="174">
        <f t="shared" ref="C42:K42" si="11">SUM(C40:C41)</f>
        <v>0</v>
      </c>
      <c r="D42" s="141">
        <f t="shared" si="11"/>
        <v>0</v>
      </c>
      <c r="E42" s="141">
        <f t="shared" si="11"/>
        <v>0</v>
      </c>
      <c r="F42" s="176">
        <f t="shared" si="1"/>
        <v>6000000</v>
      </c>
      <c r="G42" s="141">
        <f t="shared" si="11"/>
        <v>6000000</v>
      </c>
      <c r="H42" s="141">
        <f t="shared" si="11"/>
        <v>0</v>
      </c>
      <c r="I42" s="141"/>
      <c r="J42" s="141">
        <f t="shared" si="11"/>
        <v>0</v>
      </c>
      <c r="K42" s="141">
        <f t="shared" si="11"/>
        <v>0</v>
      </c>
      <c r="L42" s="21">
        <f t="shared" si="9"/>
        <v>6000000</v>
      </c>
    </row>
    <row r="43" spans="1:12" ht="27" customHeight="1" x14ac:dyDescent="0.3">
      <c r="A43" s="1" t="s">
        <v>353</v>
      </c>
      <c r="B43" s="48" t="s">
        <v>354</v>
      </c>
      <c r="C43" s="172">
        <f>SUM(Önkormányzat!C117)</f>
        <v>0</v>
      </c>
      <c r="D43" s="171">
        <f>SUM(Önkormányzat!D117)</f>
        <v>0</v>
      </c>
      <c r="E43" s="171">
        <f>SUM(Önkormányzat!E117)</f>
        <v>0</v>
      </c>
      <c r="F43" s="176">
        <f t="shared" si="1"/>
        <v>0</v>
      </c>
      <c r="G43" s="445">
        <f>SUM(Önkormányzat!F117)</f>
        <v>0</v>
      </c>
      <c r="H43" s="28"/>
      <c r="I43" s="28"/>
      <c r="J43" s="28"/>
      <c r="K43" s="28"/>
      <c r="L43" s="21">
        <f t="shared" si="9"/>
        <v>0</v>
      </c>
    </row>
    <row r="44" spans="1:12" ht="27" customHeight="1" x14ac:dyDescent="0.3">
      <c r="A44" s="1" t="s">
        <v>355</v>
      </c>
      <c r="B44" s="48" t="s">
        <v>356</v>
      </c>
      <c r="C44" s="172">
        <f>SUM(Önkormányzat!C118)</f>
        <v>0</v>
      </c>
      <c r="D44" s="171">
        <f>SUM(Önkormányzat!D118)</f>
        <v>0</v>
      </c>
      <c r="E44" s="171">
        <f>SUM(Önkormányzat!E118)</f>
        <v>0</v>
      </c>
      <c r="F44" s="176">
        <f t="shared" si="1"/>
        <v>0</v>
      </c>
      <c r="G44" s="445">
        <f>SUM(Önkormányzat!F118)</f>
        <v>0</v>
      </c>
      <c r="H44" s="28"/>
      <c r="I44" s="28"/>
      <c r="J44" s="28"/>
      <c r="K44" s="28"/>
      <c r="L44" s="21">
        <f t="shared" si="9"/>
        <v>0</v>
      </c>
    </row>
    <row r="45" spans="1:12" ht="27" customHeight="1" x14ac:dyDescent="0.3">
      <c r="A45" s="140" t="s">
        <v>357</v>
      </c>
      <c r="B45" s="135" t="s">
        <v>360</v>
      </c>
      <c r="C45" s="174">
        <f t="shared" ref="C45:K45" si="12">SUM(C43:C44)</f>
        <v>0</v>
      </c>
      <c r="D45" s="141">
        <f t="shared" si="12"/>
        <v>0</v>
      </c>
      <c r="E45" s="141">
        <f t="shared" si="12"/>
        <v>0</v>
      </c>
      <c r="F45" s="176">
        <f t="shared" si="1"/>
        <v>0</v>
      </c>
      <c r="G45" s="141"/>
      <c r="H45" s="141">
        <f t="shared" si="12"/>
        <v>0</v>
      </c>
      <c r="I45" s="141"/>
      <c r="J45" s="141">
        <f t="shared" si="12"/>
        <v>0</v>
      </c>
      <c r="K45" s="141">
        <f t="shared" si="12"/>
        <v>0</v>
      </c>
      <c r="L45" s="21">
        <f t="shared" si="9"/>
        <v>0</v>
      </c>
    </row>
    <row r="46" spans="1:12" ht="27" customHeight="1" x14ac:dyDescent="0.3">
      <c r="A46" s="1" t="s">
        <v>361</v>
      </c>
      <c r="B46" s="48" t="s">
        <v>662</v>
      </c>
      <c r="C46" s="172">
        <f>SUM(Önkormányzat!C120)</f>
        <v>0</v>
      </c>
      <c r="D46" s="171">
        <f>SUM(Önkormányzat!D120)</f>
        <v>0</v>
      </c>
      <c r="E46" s="171">
        <f>SUM(Önkormányzat!E120)</f>
        <v>0</v>
      </c>
      <c r="F46" s="176">
        <f t="shared" si="1"/>
        <v>20000000</v>
      </c>
      <c r="G46" s="445">
        <v>20000000</v>
      </c>
      <c r="H46" s="28"/>
      <c r="I46" s="28"/>
      <c r="J46" s="28"/>
      <c r="K46" s="28"/>
      <c r="L46" s="21">
        <f t="shared" si="9"/>
        <v>20000000</v>
      </c>
    </row>
    <row r="47" spans="1:12" ht="27" customHeight="1" x14ac:dyDescent="0.3">
      <c r="A47" s="1" t="s">
        <v>363</v>
      </c>
      <c r="B47" s="48" t="s">
        <v>364</v>
      </c>
      <c r="C47" s="172">
        <f>SUM(Önkormányzat!C121)</f>
        <v>0</v>
      </c>
      <c r="D47" s="171">
        <f>SUM(Önkormányzat!D121)</f>
        <v>0</v>
      </c>
      <c r="E47" s="171">
        <f>SUM(Önkormányzat!E121)</f>
        <v>0</v>
      </c>
      <c r="F47" s="176">
        <f t="shared" si="1"/>
        <v>0</v>
      </c>
      <c r="G47" s="172">
        <f>SUM(Önkormányzat!G121)</f>
        <v>0</v>
      </c>
      <c r="H47" s="120"/>
      <c r="I47" s="120"/>
      <c r="J47" s="120"/>
      <c r="K47" s="120"/>
      <c r="L47" s="21">
        <f t="shared" si="9"/>
        <v>0</v>
      </c>
    </row>
    <row r="48" spans="1:12" ht="27" customHeight="1" x14ac:dyDescent="0.3">
      <c r="A48" s="140" t="s">
        <v>358</v>
      </c>
      <c r="B48" s="135" t="s">
        <v>359</v>
      </c>
      <c r="C48" s="174">
        <f t="shared" ref="C48:K48" si="13">SUM(C46:C47)</f>
        <v>0</v>
      </c>
      <c r="D48" s="141">
        <f t="shared" si="13"/>
        <v>0</v>
      </c>
      <c r="E48" s="141">
        <f t="shared" si="13"/>
        <v>0</v>
      </c>
      <c r="F48" s="176">
        <f t="shared" si="1"/>
        <v>20000000</v>
      </c>
      <c r="G48" s="141">
        <f t="shared" si="13"/>
        <v>20000000</v>
      </c>
      <c r="H48" s="141">
        <f t="shared" si="13"/>
        <v>0</v>
      </c>
      <c r="I48" s="141"/>
      <c r="J48" s="141">
        <f t="shared" si="13"/>
        <v>0</v>
      </c>
      <c r="K48" s="141">
        <f t="shared" si="13"/>
        <v>0</v>
      </c>
      <c r="L48" s="21">
        <f t="shared" si="9"/>
        <v>20000000</v>
      </c>
    </row>
    <row r="49" spans="1:12" ht="27" customHeight="1" x14ac:dyDescent="0.3">
      <c r="A49" s="148"/>
      <c r="B49" s="144" t="s">
        <v>65</v>
      </c>
      <c r="C49" s="145" t="e">
        <f t="shared" ref="C49:L49" si="14">SUM(C15,C22,C29,C39,C42,C45,C48)</f>
        <v>#REF!</v>
      </c>
      <c r="D49" s="145" t="e">
        <f t="shared" si="14"/>
        <v>#REF!</v>
      </c>
      <c r="E49" s="145" t="e">
        <f t="shared" si="14"/>
        <v>#REF!</v>
      </c>
      <c r="F49" s="176">
        <f t="shared" si="1"/>
        <v>533402615</v>
      </c>
      <c r="G49" s="145">
        <f t="shared" si="14"/>
        <v>516159063</v>
      </c>
      <c r="H49" s="145" t="e">
        <f t="shared" si="14"/>
        <v>#REF!</v>
      </c>
      <c r="I49" s="145"/>
      <c r="J49" s="145">
        <f t="shared" si="14"/>
        <v>17243552</v>
      </c>
      <c r="K49" s="145" t="e">
        <f t="shared" si="14"/>
        <v>#REF!</v>
      </c>
      <c r="L49" s="21">
        <f t="shared" si="9"/>
        <v>533402615</v>
      </c>
    </row>
    <row r="50" spans="1:12" ht="27" customHeight="1" x14ac:dyDescent="0.3">
      <c r="A50" s="4" t="s">
        <v>368</v>
      </c>
      <c r="B50" s="57" t="s">
        <v>367</v>
      </c>
      <c r="C50" s="172">
        <f>SUM(Önkormányzat!C124)</f>
        <v>0</v>
      </c>
      <c r="D50" s="171">
        <f>SUM(Önkormányzat!D124)</f>
        <v>0</v>
      </c>
      <c r="E50" s="171">
        <f>SUM(Önkormányzat!E124)</f>
        <v>0</v>
      </c>
      <c r="F50" s="176">
        <f t="shared" si="1"/>
        <v>0</v>
      </c>
      <c r="G50" s="172">
        <f>SUM(Önkormányzat!G124)</f>
        <v>0</v>
      </c>
      <c r="H50" s="28"/>
      <c r="I50" s="28"/>
      <c r="J50" s="28"/>
      <c r="K50" s="28"/>
      <c r="L50" s="21">
        <f t="shared" si="9"/>
        <v>0</v>
      </c>
    </row>
    <row r="51" spans="1:12" ht="27" customHeight="1" x14ac:dyDescent="0.3">
      <c r="A51" s="4" t="s">
        <v>369</v>
      </c>
      <c r="B51" s="57" t="s">
        <v>370</v>
      </c>
      <c r="C51" s="172" t="e">
        <f>SUM(Önkormányzat!C125,#REF!,Óvoda!C121,#REF!)</f>
        <v>#REF!</v>
      </c>
      <c r="D51" s="172" t="e">
        <f>SUM(Önkormányzat!D125,#REF!,Óvoda!D121,#REF!)</f>
        <v>#REF!</v>
      </c>
      <c r="E51" s="172" t="e">
        <f>SUM(Önkormányzat!E125,#REF!,Óvoda!E121,#REF!)</f>
        <v>#REF!</v>
      </c>
      <c r="F51" s="176">
        <f t="shared" si="1"/>
        <v>41701909</v>
      </c>
      <c r="G51" s="445">
        <f>Önkormányzat!F125</f>
        <v>41701909</v>
      </c>
      <c r="H51" s="442" t="e">
        <f>SUM(#REF!)</f>
        <v>#REF!</v>
      </c>
      <c r="I51" s="442"/>
      <c r="J51" s="442">
        <f>SUM(Óvoda!F121)</f>
        <v>0</v>
      </c>
      <c r="K51" s="442" t="e">
        <f>SUM(#REF!)</f>
        <v>#REF!</v>
      </c>
      <c r="L51" s="21">
        <f t="shared" si="9"/>
        <v>41701909</v>
      </c>
    </row>
    <row r="52" spans="1:12" ht="27" customHeight="1" x14ac:dyDescent="0.3">
      <c r="A52" s="4" t="s">
        <v>371</v>
      </c>
      <c r="B52" s="57" t="s">
        <v>64</v>
      </c>
      <c r="C52" s="172" t="e">
        <f>SUM(#REF!,Óvoda!C122,#REF!)</f>
        <v>#REF!</v>
      </c>
      <c r="D52" s="172" t="e">
        <f>SUM(#REF!,Óvoda!D122,#REF!)</f>
        <v>#REF!</v>
      </c>
      <c r="E52" s="172" t="e">
        <f>SUM(#REF!,Óvoda!E122,#REF!)</f>
        <v>#REF!</v>
      </c>
      <c r="F52" s="176">
        <f t="shared" si="1"/>
        <v>228169062</v>
      </c>
      <c r="G52" s="172"/>
      <c r="H52" s="28" t="e">
        <f>SUM(#REF!)</f>
        <v>#REF!</v>
      </c>
      <c r="I52" s="98">
        <f>KÖH!F122</f>
        <v>111050614</v>
      </c>
      <c r="J52" s="28">
        <f>Óvoda!F122</f>
        <v>117118448</v>
      </c>
      <c r="K52" s="28" t="e">
        <f>SUM(#REF!)</f>
        <v>#REF!</v>
      </c>
      <c r="L52" s="21">
        <f t="shared" si="9"/>
        <v>228169062</v>
      </c>
    </row>
    <row r="53" spans="1:12" ht="27" customHeight="1" x14ac:dyDescent="0.3">
      <c r="A53" s="4" t="s">
        <v>372</v>
      </c>
      <c r="B53" s="57" t="s">
        <v>373</v>
      </c>
      <c r="C53" s="172">
        <f>SUM(Önkormányzat!C127)</f>
        <v>0</v>
      </c>
      <c r="D53" s="171">
        <f>SUM(Önkormányzat!D127)</f>
        <v>0</v>
      </c>
      <c r="E53" s="171">
        <f>SUM(Önkormányzat!E127)</f>
        <v>0</v>
      </c>
      <c r="F53" s="176">
        <f t="shared" si="1"/>
        <v>0</v>
      </c>
      <c r="G53" s="172">
        <f>SUM(Önkormányzat!G127)</f>
        <v>0</v>
      </c>
      <c r="H53" s="28"/>
      <c r="I53" s="28"/>
      <c r="J53" s="28"/>
      <c r="K53" s="28"/>
      <c r="L53" s="21">
        <f t="shared" si="9"/>
        <v>0</v>
      </c>
    </row>
    <row r="54" spans="1:12" ht="27" customHeight="1" x14ac:dyDescent="0.3">
      <c r="A54" s="149"/>
      <c r="B54" s="144" t="s">
        <v>366</v>
      </c>
      <c r="C54" s="145" t="e">
        <f t="shared" ref="C54:L54" si="15">SUM(C49:C53)</f>
        <v>#REF!</v>
      </c>
      <c r="D54" s="443" t="e">
        <f t="shared" si="15"/>
        <v>#REF!</v>
      </c>
      <c r="E54" s="145" t="e">
        <f t="shared" si="15"/>
        <v>#REF!</v>
      </c>
      <c r="F54" s="176">
        <f t="shared" si="1"/>
        <v>803273586</v>
      </c>
      <c r="G54" s="145">
        <f t="shared" si="15"/>
        <v>557860972</v>
      </c>
      <c r="H54" s="145" t="e">
        <f t="shared" si="15"/>
        <v>#REF!</v>
      </c>
      <c r="I54" s="145"/>
      <c r="J54" s="145">
        <v>19055000</v>
      </c>
      <c r="K54" s="145" t="e">
        <f t="shared" si="15"/>
        <v>#REF!</v>
      </c>
      <c r="L54" s="21">
        <f>L49+L51+L52</f>
        <v>803273586</v>
      </c>
    </row>
    <row r="55" spans="1:12" x14ac:dyDescent="0.2">
      <c r="L55" s="64" t="e">
        <f>SUM(#REF!)</f>
        <v>#REF!</v>
      </c>
    </row>
    <row r="56" spans="1:12" x14ac:dyDescent="0.2">
      <c r="D56" s="59"/>
    </row>
  </sheetData>
  <mergeCells count="5">
    <mergeCell ref="G1:L1"/>
    <mergeCell ref="A1:A2"/>
    <mergeCell ref="B1:B2"/>
    <mergeCell ref="F1:F2"/>
    <mergeCell ref="C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&amp;L&amp;"Times,Félkövér"&amp;14Hegyeshalom Nagyközségi Önkormányzat&amp;C&amp;"Times New Roman,Félkövér"&amp;14Bevételi terv 2015.&amp;R&amp;"Times,Normál"&amp;11 3.  mellékletAdatok: Ft-ban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FFC000"/>
  </sheetPr>
  <dimension ref="A3:W29"/>
  <sheetViews>
    <sheetView view="pageLayout" zoomScaleNormal="70" workbookViewId="0">
      <selection activeCell="O5" sqref="O5:O6"/>
    </sheetView>
  </sheetViews>
  <sheetFormatPr defaultRowHeight="12.75" x14ac:dyDescent="0.2"/>
  <cols>
    <col min="1" max="1" width="5.85546875" customWidth="1"/>
    <col min="2" max="2" width="44.140625" customWidth="1"/>
    <col min="3" max="3" width="13" hidden="1" customWidth="1"/>
    <col min="4" max="4" width="12.42578125" hidden="1" customWidth="1"/>
    <col min="5" max="5" width="12.85546875" hidden="1" customWidth="1"/>
    <col min="6" max="6" width="24" customWidth="1"/>
    <col min="7" max="8" width="12.140625" hidden="1" customWidth="1"/>
    <col min="9" max="9" width="11.5703125" hidden="1" customWidth="1"/>
    <col min="10" max="10" width="27.5703125" hidden="1" customWidth="1"/>
    <col min="11" max="13" width="11" hidden="1" customWidth="1"/>
    <col min="14" max="14" width="20.85546875" customWidth="1"/>
    <col min="15" max="15" width="20.7109375" customWidth="1"/>
    <col min="16" max="17" width="12.5703125" hidden="1" customWidth="1"/>
    <col min="18" max="18" width="12.7109375" hidden="1" customWidth="1"/>
    <col min="19" max="19" width="20.5703125" hidden="1" customWidth="1"/>
    <col min="20" max="21" width="12.28515625" hidden="1" customWidth="1"/>
    <col min="22" max="22" width="12.85546875" hidden="1" customWidth="1"/>
    <col min="23" max="23" width="24" customWidth="1"/>
  </cols>
  <sheetData>
    <row r="3" spans="1:23" ht="18" customHeight="1" x14ac:dyDescent="0.3">
      <c r="A3" s="769" t="s">
        <v>273</v>
      </c>
      <c r="B3" s="778" t="s">
        <v>0</v>
      </c>
      <c r="C3" s="751" t="s">
        <v>47</v>
      </c>
      <c r="D3" s="751"/>
      <c r="E3" s="751"/>
      <c r="F3" s="751"/>
      <c r="G3" s="751" t="s">
        <v>374</v>
      </c>
      <c r="H3" s="751"/>
      <c r="I3" s="751"/>
      <c r="J3" s="751"/>
      <c r="K3" s="532" t="s">
        <v>41</v>
      </c>
      <c r="L3" s="532"/>
      <c r="M3" s="532"/>
      <c r="N3" s="532" t="s">
        <v>573</v>
      </c>
      <c r="O3" s="532" t="s">
        <v>41</v>
      </c>
      <c r="P3" s="751" t="s">
        <v>66</v>
      </c>
      <c r="Q3" s="751"/>
      <c r="R3" s="751"/>
      <c r="S3" s="751"/>
      <c r="T3" s="751" t="s">
        <v>6</v>
      </c>
      <c r="U3" s="751"/>
      <c r="V3" s="751"/>
      <c r="W3" s="751"/>
    </row>
    <row r="4" spans="1:23" ht="18.75" x14ac:dyDescent="0.3">
      <c r="A4" s="770"/>
      <c r="B4" s="779"/>
      <c r="C4" s="768" t="s">
        <v>39</v>
      </c>
      <c r="D4" s="768"/>
      <c r="E4" s="768"/>
      <c r="F4" s="42" t="s">
        <v>661</v>
      </c>
      <c r="G4" s="768" t="s">
        <v>39</v>
      </c>
      <c r="H4" s="768"/>
      <c r="I4" s="768"/>
      <c r="J4" s="42" t="s">
        <v>376</v>
      </c>
      <c r="K4" s="768" t="s">
        <v>39</v>
      </c>
      <c r="L4" s="768"/>
      <c r="M4" s="768"/>
      <c r="N4" s="537"/>
      <c r="O4" s="42" t="s">
        <v>661</v>
      </c>
      <c r="P4" s="768" t="s">
        <v>39</v>
      </c>
      <c r="Q4" s="768"/>
      <c r="R4" s="768"/>
      <c r="S4" s="42" t="s">
        <v>376</v>
      </c>
      <c r="T4" s="768" t="s">
        <v>39</v>
      </c>
      <c r="U4" s="768"/>
      <c r="V4" s="768"/>
      <c r="W4" s="42" t="s">
        <v>661</v>
      </c>
    </row>
    <row r="5" spans="1:23" ht="15" customHeight="1" x14ac:dyDescent="0.3">
      <c r="A5" s="771"/>
      <c r="B5" s="780"/>
      <c r="C5" s="58" t="s">
        <v>44</v>
      </c>
      <c r="D5" s="58" t="s">
        <v>375</v>
      </c>
      <c r="E5" s="58" t="s">
        <v>58</v>
      </c>
      <c r="F5" s="43" t="s">
        <v>59</v>
      </c>
      <c r="G5" s="58" t="s">
        <v>44</v>
      </c>
      <c r="H5" s="58" t="s">
        <v>377</v>
      </c>
      <c r="I5" s="58" t="s">
        <v>58</v>
      </c>
      <c r="J5" s="43" t="s">
        <v>59</v>
      </c>
      <c r="K5" s="58" t="s">
        <v>44</v>
      </c>
      <c r="L5" s="58" t="s">
        <v>377</v>
      </c>
      <c r="M5" s="58" t="s">
        <v>58</v>
      </c>
      <c r="N5" s="538"/>
      <c r="O5" s="43" t="s">
        <v>59</v>
      </c>
      <c r="P5" s="58" t="s">
        <v>44</v>
      </c>
      <c r="Q5" s="58" t="s">
        <v>377</v>
      </c>
      <c r="R5" s="58" t="s">
        <v>58</v>
      </c>
      <c r="S5" s="43" t="s">
        <v>59</v>
      </c>
      <c r="T5" s="58" t="s">
        <v>44</v>
      </c>
      <c r="U5" s="58" t="s">
        <v>378</v>
      </c>
      <c r="V5" s="58" t="s">
        <v>58</v>
      </c>
      <c r="W5" s="43" t="s">
        <v>59</v>
      </c>
    </row>
    <row r="6" spans="1:23" ht="18.75" x14ac:dyDescent="0.3">
      <c r="A6" s="4" t="s">
        <v>159</v>
      </c>
      <c r="B6" s="48" t="s">
        <v>1</v>
      </c>
      <c r="C6" s="158">
        <f>SUM(Önkormányzat!C20)</f>
        <v>0</v>
      </c>
      <c r="D6" s="35">
        <f>SUM(Önkormányzat!D20)</f>
        <v>0</v>
      </c>
      <c r="E6" s="98">
        <f>SUM(Önkormányzat!E20)</f>
        <v>0</v>
      </c>
      <c r="F6" s="160">
        <f>SUM(Önkormányzat!F20)</f>
        <v>36205400</v>
      </c>
      <c r="G6" s="158" t="e">
        <f>SUM(#REF!)</f>
        <v>#REF!</v>
      </c>
      <c r="H6" s="98" t="e">
        <f>SUM(#REF!)</f>
        <v>#REF!</v>
      </c>
      <c r="I6" s="98" t="e">
        <f>SUM(#REF!)</f>
        <v>#REF!</v>
      </c>
      <c r="J6" s="160" t="e">
        <f>SUM(#REF!)</f>
        <v>#REF!</v>
      </c>
      <c r="K6" s="158">
        <f>SUM(Óvoda!C20)</f>
        <v>0</v>
      </c>
      <c r="L6" s="98">
        <f>SUM(Óvoda!D20)</f>
        <v>0</v>
      </c>
      <c r="M6" s="98">
        <f>SUM(Óvoda!E20)</f>
        <v>0</v>
      </c>
      <c r="N6" s="98">
        <f>SUM(KÖH!F20)</f>
        <v>76342666</v>
      </c>
      <c r="O6" s="160">
        <f>SUM(Óvoda!F20)</f>
        <v>73990000</v>
      </c>
      <c r="P6" s="158" t="e">
        <f>SUM(#REF!)</f>
        <v>#REF!</v>
      </c>
      <c r="Q6" s="98" t="e">
        <f>SUM(#REF!)</f>
        <v>#REF!</v>
      </c>
      <c r="R6" s="98" t="e">
        <f>SUM(#REF!)</f>
        <v>#REF!</v>
      </c>
      <c r="S6" s="160" t="e">
        <f>SUM(#REF!)</f>
        <v>#REF!</v>
      </c>
      <c r="T6" s="158" t="e">
        <f>SUM(C6,G6,K6,P6)</f>
        <v>#REF!</v>
      </c>
      <c r="U6" s="98" t="e">
        <f>SUM(D6,H6,L6,Q6)</f>
        <v>#REF!</v>
      </c>
      <c r="V6" s="98" t="e">
        <f>SUM(E6,I6,M6,R6)</f>
        <v>#REF!</v>
      </c>
      <c r="W6" s="24">
        <f>SUM(F6+O6+N6)</f>
        <v>186538066</v>
      </c>
    </row>
    <row r="7" spans="1:23" ht="18.75" x14ac:dyDescent="0.3">
      <c r="A7" s="4" t="s">
        <v>164</v>
      </c>
      <c r="B7" s="48" t="s">
        <v>43</v>
      </c>
      <c r="C7" s="158">
        <f>SUM(Önkormányzat!C25)</f>
        <v>0</v>
      </c>
      <c r="D7" s="35">
        <f>SUM(Önkormányzat!D25)</f>
        <v>0</v>
      </c>
      <c r="E7" s="98">
        <f>SUM(Önkormányzat!E25)</f>
        <v>0</v>
      </c>
      <c r="F7" s="160">
        <f>SUM(Önkormányzat!F25)</f>
        <v>9734600</v>
      </c>
      <c r="G7" s="158" t="e">
        <f>SUM(#REF!)</f>
        <v>#REF!</v>
      </c>
      <c r="H7" s="98" t="e">
        <f>SUM(#REF!)</f>
        <v>#REF!</v>
      </c>
      <c r="I7" s="98" t="e">
        <f>SUM(#REF!)</f>
        <v>#REF!</v>
      </c>
      <c r="J7" s="160" t="e">
        <f>SUM(#REF!)</f>
        <v>#REF!</v>
      </c>
      <c r="K7" s="158">
        <f>SUM(Óvoda!C25)</f>
        <v>0</v>
      </c>
      <c r="L7" s="98">
        <f>SUM(Óvoda!D25)</f>
        <v>0</v>
      </c>
      <c r="M7" s="98">
        <f>SUM(Óvoda!E25)</f>
        <v>0</v>
      </c>
      <c r="N7" s="98">
        <f>SUM(KÖH!F25)</f>
        <v>21266268</v>
      </c>
      <c r="O7" s="160">
        <f>SUM(Óvoda!F25)</f>
        <v>21837000</v>
      </c>
      <c r="P7" s="158" t="e">
        <f>SUM(#REF!)</f>
        <v>#REF!</v>
      </c>
      <c r="Q7" s="98" t="e">
        <f>SUM(#REF!)</f>
        <v>#REF!</v>
      </c>
      <c r="R7" s="98" t="e">
        <f>SUM(#REF!)</f>
        <v>#REF!</v>
      </c>
      <c r="S7" s="160" t="e">
        <f>SUM(#REF!)</f>
        <v>#REF!</v>
      </c>
      <c r="T7" s="158" t="e">
        <f t="shared" ref="T7:T12" si="0">SUM(C7,G7,K7,P7)</f>
        <v>#REF!</v>
      </c>
      <c r="U7" s="98" t="e">
        <f t="shared" ref="U7:V12" si="1">SUM(D7,H7,L7,Q7)</f>
        <v>#REF!</v>
      </c>
      <c r="V7" s="98" t="e">
        <f t="shared" si="1"/>
        <v>#REF!</v>
      </c>
      <c r="W7" s="24">
        <f t="shared" ref="W7:W26" si="2">SUM(F7+O7+N7)</f>
        <v>52837868</v>
      </c>
    </row>
    <row r="8" spans="1:23" ht="18.75" x14ac:dyDescent="0.3">
      <c r="A8" s="4" t="s">
        <v>224</v>
      </c>
      <c r="B8" s="48" t="s">
        <v>2</v>
      </c>
      <c r="C8" s="158">
        <f>SUM(Önkormányzat!C59)</f>
        <v>0</v>
      </c>
      <c r="D8" s="35">
        <f>SUM(Önkormányzat!D59)</f>
        <v>0</v>
      </c>
      <c r="E8" s="98">
        <f>SUM(Önkormányzat!E59)</f>
        <v>0</v>
      </c>
      <c r="F8" s="160">
        <f>SUM(Önkormányzat!F59)</f>
        <v>167367400</v>
      </c>
      <c r="G8" s="158" t="e">
        <f>SUM(#REF!)</f>
        <v>#REF!</v>
      </c>
      <c r="H8" s="98"/>
      <c r="I8" s="98" t="e">
        <f>SUM(#REF!)</f>
        <v>#REF!</v>
      </c>
      <c r="J8" s="160" t="e">
        <f>SUM(#REF!)</f>
        <v>#REF!</v>
      </c>
      <c r="K8" s="158">
        <f>SUM(Óvoda!C58)</f>
        <v>0</v>
      </c>
      <c r="L8" s="98">
        <f>SUM(Óvoda!D58)</f>
        <v>0</v>
      </c>
      <c r="M8" s="98">
        <f>SUM(Óvoda!E58)</f>
        <v>0</v>
      </c>
      <c r="N8" s="98">
        <f>SUM(KÖH!F58)</f>
        <v>13441680</v>
      </c>
      <c r="O8" s="160">
        <f>SUM(Óvoda!F58)</f>
        <v>38535000</v>
      </c>
      <c r="P8" s="158" t="e">
        <f>SUM(#REF!)</f>
        <v>#REF!</v>
      </c>
      <c r="Q8" s="98" t="e">
        <f>SUM(#REF!)</f>
        <v>#REF!</v>
      </c>
      <c r="R8" s="98" t="e">
        <f>SUM(#REF!)</f>
        <v>#REF!</v>
      </c>
      <c r="S8" s="160" t="e">
        <f>SUM(#REF!)</f>
        <v>#REF!</v>
      </c>
      <c r="T8" s="158" t="e">
        <f t="shared" si="0"/>
        <v>#REF!</v>
      </c>
      <c r="U8" s="98" t="e">
        <f t="shared" si="1"/>
        <v>#REF!</v>
      </c>
      <c r="V8" s="98" t="e">
        <f t="shared" si="1"/>
        <v>#REF!</v>
      </c>
      <c r="W8" s="24">
        <f t="shared" si="2"/>
        <v>219344080</v>
      </c>
    </row>
    <row r="9" spans="1:23" ht="18.75" x14ac:dyDescent="0.3">
      <c r="A9" s="4" t="s">
        <v>253</v>
      </c>
      <c r="B9" s="48" t="s">
        <v>379</v>
      </c>
      <c r="C9" s="158" t="e">
        <f>SUM(Önkormányzat!C60)</f>
        <v>#REF!</v>
      </c>
      <c r="D9" s="35" t="e">
        <f>SUM(Önkormányzat!D60)</f>
        <v>#REF!</v>
      </c>
      <c r="E9" s="98" t="e">
        <f>SUM(Önkormányzat!E60)</f>
        <v>#REF!</v>
      </c>
      <c r="F9" s="160">
        <f>SUM(Önkormányzat!F60)</f>
        <v>6915000</v>
      </c>
      <c r="G9" s="158" t="e">
        <f>SUM(#REF!)</f>
        <v>#REF!</v>
      </c>
      <c r="H9" s="98" t="e">
        <f>SUM(#REF!)</f>
        <v>#REF!</v>
      </c>
      <c r="I9" s="98" t="e">
        <f>SUM(#REF!)</f>
        <v>#REF!</v>
      </c>
      <c r="J9" s="160" t="e">
        <f>SUM(#REF!)</f>
        <v>#REF!</v>
      </c>
      <c r="K9" s="158">
        <f>SUM(Óvoda!C59)</f>
        <v>0</v>
      </c>
      <c r="L9" s="98">
        <f>SUM(Óvoda!D59)</f>
        <v>0</v>
      </c>
      <c r="M9" s="98">
        <f>SUM(Óvoda!E59)</f>
        <v>0</v>
      </c>
      <c r="N9" s="98">
        <f>SUM(KÖH!F59)</f>
        <v>0</v>
      </c>
      <c r="O9" s="160">
        <f>SUM(Óvoda!F59)</f>
        <v>0</v>
      </c>
      <c r="P9" s="158" t="e">
        <f>SUM(#REF!)</f>
        <v>#REF!</v>
      </c>
      <c r="Q9" s="98" t="e">
        <f>SUM(#REF!)</f>
        <v>#REF!</v>
      </c>
      <c r="R9" s="98" t="e">
        <f>SUM(#REF!)</f>
        <v>#REF!</v>
      </c>
      <c r="S9" s="160" t="e">
        <f>SUM(#REF!)</f>
        <v>#REF!</v>
      </c>
      <c r="T9" s="158" t="e">
        <f t="shared" si="0"/>
        <v>#REF!</v>
      </c>
      <c r="U9" s="98" t="e">
        <f t="shared" si="1"/>
        <v>#REF!</v>
      </c>
      <c r="V9" s="98" t="e">
        <f t="shared" si="1"/>
        <v>#REF!</v>
      </c>
      <c r="W9" s="24">
        <f t="shared" si="2"/>
        <v>6915000</v>
      </c>
    </row>
    <row r="10" spans="1:23" ht="18.75" x14ac:dyDescent="0.3">
      <c r="A10" s="133" t="s">
        <v>256</v>
      </c>
      <c r="B10" s="105" t="s">
        <v>289</v>
      </c>
      <c r="C10" s="158">
        <f>SUM(Önkormányzat!C61)</f>
        <v>0</v>
      </c>
      <c r="D10" s="35">
        <f>SUM(Önkormányzat!D61)</f>
        <v>0</v>
      </c>
      <c r="E10" s="98">
        <f>SUM(Önkormányzat!E61)</f>
        <v>0</v>
      </c>
      <c r="F10" s="160">
        <f>SUM(Önkormányzat!F61)</f>
        <v>5800000</v>
      </c>
      <c r="G10" s="158" t="e">
        <f>SUM(#REF!)</f>
        <v>#REF!</v>
      </c>
      <c r="H10" s="98" t="e">
        <f>SUM(#REF!)</f>
        <v>#REF!</v>
      </c>
      <c r="I10" s="98" t="e">
        <f>SUM(#REF!)</f>
        <v>#REF!</v>
      </c>
      <c r="J10" s="160" t="e">
        <f>SUM(#REF!)</f>
        <v>#REF!</v>
      </c>
      <c r="K10" s="158">
        <f>SUM(Óvoda!C60)</f>
        <v>0</v>
      </c>
      <c r="L10" s="98">
        <f>SUM(Óvoda!D60)</f>
        <v>0</v>
      </c>
      <c r="M10" s="98">
        <f>SUM(Óvoda!E60)</f>
        <v>0</v>
      </c>
      <c r="N10" s="98">
        <f>SUM(KÖH!F60)</f>
        <v>0</v>
      </c>
      <c r="O10" s="160">
        <f>SUM(Óvoda!F60)</f>
        <v>0</v>
      </c>
      <c r="P10" s="158" t="e">
        <f>SUM(#REF!)</f>
        <v>#REF!</v>
      </c>
      <c r="Q10" s="98" t="e">
        <f>SUM(#REF!)</f>
        <v>#REF!</v>
      </c>
      <c r="R10" s="98" t="e">
        <f>SUM(#REF!)</f>
        <v>#REF!</v>
      </c>
      <c r="S10" s="160" t="e">
        <f>SUM(#REF!)</f>
        <v>#REF!</v>
      </c>
      <c r="T10" s="158" t="e">
        <f t="shared" si="0"/>
        <v>#REF!</v>
      </c>
      <c r="U10" s="98" t="e">
        <f t="shared" si="1"/>
        <v>#REF!</v>
      </c>
      <c r="V10" s="98" t="e">
        <f t="shared" si="1"/>
        <v>#REF!</v>
      </c>
      <c r="W10" s="24">
        <f t="shared" si="2"/>
        <v>5800000</v>
      </c>
    </row>
    <row r="11" spans="1:23" ht="18.75" x14ac:dyDescent="0.3">
      <c r="A11" s="133" t="s">
        <v>258</v>
      </c>
      <c r="B11" s="105" t="s">
        <v>405</v>
      </c>
      <c r="C11" s="158">
        <f>SUM(Önkormányzat!C62)</f>
        <v>0</v>
      </c>
      <c r="D11" s="35">
        <f>SUM(Önkormányzat!D62)</f>
        <v>0</v>
      </c>
      <c r="E11" s="98">
        <f>SUM(Önkormányzat!E62)</f>
        <v>0</v>
      </c>
      <c r="F11" s="160">
        <f>SUM(Önkormányzat!F62)</f>
        <v>0</v>
      </c>
      <c r="G11" s="158" t="e">
        <f>SUM(#REF!)</f>
        <v>#REF!</v>
      </c>
      <c r="H11" s="98" t="e">
        <f>SUM(#REF!)</f>
        <v>#REF!</v>
      </c>
      <c r="I11" s="98" t="e">
        <f>SUM(#REF!)</f>
        <v>#REF!</v>
      </c>
      <c r="J11" s="160" t="e">
        <f>SUM(#REF!)</f>
        <v>#REF!</v>
      </c>
      <c r="K11" s="158">
        <f>SUM(Óvoda!C61)</f>
        <v>0</v>
      </c>
      <c r="L11" s="98">
        <f>SUM(Óvoda!D61)</f>
        <v>0</v>
      </c>
      <c r="M11" s="98">
        <f>SUM(Óvoda!E61)</f>
        <v>0</v>
      </c>
      <c r="N11" s="98">
        <f>SUM(KÖH!F61)</f>
        <v>0</v>
      </c>
      <c r="O11" s="160">
        <f>SUM(Óvoda!F61)</f>
        <v>0</v>
      </c>
      <c r="P11" s="158" t="e">
        <f>SUM(#REF!)</f>
        <v>#REF!</v>
      </c>
      <c r="Q11" s="98" t="e">
        <f>SUM(#REF!)</f>
        <v>#REF!</v>
      </c>
      <c r="R11" s="98" t="e">
        <f>SUM(#REF!)</f>
        <v>#REF!</v>
      </c>
      <c r="S11" s="160" t="e">
        <f>SUM(#REF!)</f>
        <v>#REF!</v>
      </c>
      <c r="T11" s="158" t="e">
        <f t="shared" si="0"/>
        <v>#REF!</v>
      </c>
      <c r="U11" s="98" t="e">
        <f t="shared" si="1"/>
        <v>#REF!</v>
      </c>
      <c r="V11" s="98" t="e">
        <f t="shared" si="1"/>
        <v>#REF!</v>
      </c>
      <c r="W11" s="24">
        <f t="shared" si="2"/>
        <v>0</v>
      </c>
    </row>
    <row r="12" spans="1:23" ht="18.75" x14ac:dyDescent="0.3">
      <c r="A12" s="133" t="s">
        <v>260</v>
      </c>
      <c r="B12" s="105" t="s">
        <v>291</v>
      </c>
      <c r="C12" s="158">
        <f>SUM(Önkormányzat!C63)</f>
        <v>0</v>
      </c>
      <c r="D12" s="35">
        <f>SUM(Önkormányzat!D63)</f>
        <v>0</v>
      </c>
      <c r="E12" s="98">
        <f>SUM(Önkormányzat!E63)</f>
        <v>0</v>
      </c>
      <c r="F12" s="160">
        <f>SUM(Önkormányzat!F63)</f>
        <v>8080000</v>
      </c>
      <c r="G12" s="158" t="e">
        <f>SUM(#REF!)</f>
        <v>#REF!</v>
      </c>
      <c r="H12" s="98" t="e">
        <f>SUM(#REF!)</f>
        <v>#REF!</v>
      </c>
      <c r="I12" s="98" t="e">
        <f>SUM(#REF!)</f>
        <v>#REF!</v>
      </c>
      <c r="J12" s="160" t="e">
        <f>SUM(#REF!)</f>
        <v>#REF!</v>
      </c>
      <c r="K12" s="158">
        <f>SUM(Óvoda!C62)</f>
        <v>0</v>
      </c>
      <c r="L12" s="98">
        <f>SUM(Óvoda!D62)</f>
        <v>0</v>
      </c>
      <c r="M12" s="98">
        <f>SUM(Óvoda!E62)</f>
        <v>0</v>
      </c>
      <c r="N12" s="98">
        <f>SUM(KÖH!F62)</f>
        <v>0</v>
      </c>
      <c r="O12" s="160">
        <f>SUM(Óvoda!F62)</f>
        <v>0</v>
      </c>
      <c r="P12" s="158" t="e">
        <f>SUM(#REF!)</f>
        <v>#REF!</v>
      </c>
      <c r="Q12" s="98" t="e">
        <f>SUM(#REF!)</f>
        <v>#REF!</v>
      </c>
      <c r="R12" s="98" t="e">
        <f>SUM(#REF!)</f>
        <v>#REF!</v>
      </c>
      <c r="S12" s="160" t="e">
        <f>SUM(#REF!)</f>
        <v>#REF!</v>
      </c>
      <c r="T12" s="158" t="e">
        <f t="shared" si="0"/>
        <v>#REF!</v>
      </c>
      <c r="U12" s="98" t="e">
        <f t="shared" si="1"/>
        <v>#REF!</v>
      </c>
      <c r="V12" s="98" t="e">
        <f t="shared" si="1"/>
        <v>#REF!</v>
      </c>
      <c r="W12" s="24">
        <f t="shared" si="2"/>
        <v>8080000</v>
      </c>
    </row>
    <row r="13" spans="1:23" ht="20.25" x14ac:dyDescent="0.3">
      <c r="A13" s="776" t="s">
        <v>5</v>
      </c>
      <c r="B13" s="777"/>
      <c r="C13" s="159" t="e">
        <f t="shared" ref="C13:V13" si="3">SUM(C6:C12)</f>
        <v>#REF!</v>
      </c>
      <c r="D13" s="157" t="e">
        <f t="shared" si="3"/>
        <v>#REF!</v>
      </c>
      <c r="E13" s="157" t="e">
        <f t="shared" si="3"/>
        <v>#REF!</v>
      </c>
      <c r="F13" s="61">
        <f t="shared" si="3"/>
        <v>234102400</v>
      </c>
      <c r="G13" s="159" t="e">
        <f t="shared" si="3"/>
        <v>#REF!</v>
      </c>
      <c r="H13" s="157" t="e">
        <f t="shared" si="3"/>
        <v>#REF!</v>
      </c>
      <c r="I13" s="157" t="e">
        <f t="shared" si="3"/>
        <v>#REF!</v>
      </c>
      <c r="J13" s="62" t="e">
        <f t="shared" si="3"/>
        <v>#REF!</v>
      </c>
      <c r="K13" s="159">
        <f t="shared" si="3"/>
        <v>0</v>
      </c>
      <c r="L13" s="157">
        <f t="shared" si="3"/>
        <v>0</v>
      </c>
      <c r="M13" s="157">
        <f t="shared" si="3"/>
        <v>0</v>
      </c>
      <c r="N13" s="157">
        <f>SUM(N6:N12)</f>
        <v>111050614</v>
      </c>
      <c r="O13" s="61">
        <f t="shared" si="3"/>
        <v>134362000</v>
      </c>
      <c r="P13" s="157" t="e">
        <f t="shared" si="3"/>
        <v>#REF!</v>
      </c>
      <c r="Q13" s="157" t="e">
        <f t="shared" si="3"/>
        <v>#REF!</v>
      </c>
      <c r="R13" s="157" t="e">
        <f t="shared" si="3"/>
        <v>#REF!</v>
      </c>
      <c r="S13" s="61" t="e">
        <f t="shared" si="3"/>
        <v>#REF!</v>
      </c>
      <c r="T13" s="157" t="e">
        <f t="shared" si="3"/>
        <v>#REF!</v>
      </c>
      <c r="U13" s="157" t="e">
        <f t="shared" si="3"/>
        <v>#REF!</v>
      </c>
      <c r="V13" s="157" t="e">
        <f t="shared" si="3"/>
        <v>#REF!</v>
      </c>
      <c r="W13" s="24">
        <f t="shared" si="2"/>
        <v>479515014</v>
      </c>
    </row>
    <row r="14" spans="1:23" ht="18.75" x14ac:dyDescent="0.3">
      <c r="A14" s="4" t="s">
        <v>238</v>
      </c>
      <c r="B14" s="48" t="s">
        <v>4</v>
      </c>
      <c r="C14" s="158" t="e">
        <f>SUM(Önkormányzat!C66)</f>
        <v>#REF!</v>
      </c>
      <c r="D14" s="35" t="e">
        <f>SUM(Önkormányzat!D66)</f>
        <v>#REF!</v>
      </c>
      <c r="E14" s="98" t="e">
        <f>SUM(Önkormányzat!E66)</f>
        <v>#REF!</v>
      </c>
      <c r="F14" s="160">
        <f>'Ber.-felú.'!F45</f>
        <v>35665000</v>
      </c>
      <c r="G14" s="158" t="e">
        <f>SUM(#REF!)</f>
        <v>#REF!</v>
      </c>
      <c r="H14" s="98" t="e">
        <f>SUM(#REF!)</f>
        <v>#REF!</v>
      </c>
      <c r="I14" s="98" t="e">
        <f>SUM(#REF!)</f>
        <v>#REF!</v>
      </c>
      <c r="J14" s="163" t="e">
        <f>SUM(#REF!)</f>
        <v>#REF!</v>
      </c>
      <c r="K14" s="158">
        <f>SUM(Óvoda!C65)</f>
        <v>0</v>
      </c>
      <c r="L14" s="98">
        <f>SUM(Óvoda!D65)</f>
        <v>0</v>
      </c>
      <c r="M14" s="98">
        <f>SUM(Óvoda!E65)</f>
        <v>0</v>
      </c>
      <c r="N14" s="98">
        <f>SUM(KÖH!F65)</f>
        <v>0</v>
      </c>
      <c r="O14" s="163">
        <f>SUM(Óvoda!F65)</f>
        <v>0</v>
      </c>
      <c r="P14" s="27" t="e">
        <f>SUM(#REF!)</f>
        <v>#REF!</v>
      </c>
      <c r="Q14" s="35" t="e">
        <f>SUM(#REF!)</f>
        <v>#REF!</v>
      </c>
      <c r="R14" s="35" t="e">
        <f>SUM(#REF!)</f>
        <v>#REF!</v>
      </c>
      <c r="S14" s="160" t="e">
        <f>SUM(#REF!)</f>
        <v>#REF!</v>
      </c>
      <c r="T14" s="158" t="e">
        <f t="shared" ref="T14:V18" si="4">SUM(C14,G14,K14,P14)</f>
        <v>#REF!</v>
      </c>
      <c r="U14" s="158" t="e">
        <f t="shared" si="4"/>
        <v>#REF!</v>
      </c>
      <c r="V14" s="158" t="e">
        <f t="shared" si="4"/>
        <v>#REF!</v>
      </c>
      <c r="W14" s="24">
        <f t="shared" si="2"/>
        <v>35665000</v>
      </c>
    </row>
    <row r="15" spans="1:23" ht="18.75" x14ac:dyDescent="0.3">
      <c r="A15" s="4" t="s">
        <v>242</v>
      </c>
      <c r="B15" s="48" t="s">
        <v>50</v>
      </c>
      <c r="C15" s="158">
        <f>SUM(Önkormányzat!C67)</f>
        <v>0</v>
      </c>
      <c r="D15" s="35">
        <f>SUM(Önkormányzat!D67)</f>
        <v>0</v>
      </c>
      <c r="E15" s="98">
        <f>SUM(Önkormányzat!E67)</f>
        <v>0</v>
      </c>
      <c r="F15" s="160">
        <f>'Ber.-felú.'!F63</f>
        <v>33921000</v>
      </c>
      <c r="G15" s="158" t="e">
        <f>SUM(#REF!)</f>
        <v>#REF!</v>
      </c>
      <c r="H15" s="98" t="e">
        <f>SUM(#REF!)</f>
        <v>#REF!</v>
      </c>
      <c r="I15" s="98" t="e">
        <f>SUM(#REF!)</f>
        <v>#REF!</v>
      </c>
      <c r="J15" s="163" t="e">
        <f>SUM(#REF!)</f>
        <v>#REF!</v>
      </c>
      <c r="K15" s="158">
        <f>SUM(Óvoda!C66)</f>
        <v>0</v>
      </c>
      <c r="L15" s="98">
        <f>SUM(Óvoda!D66)</f>
        <v>0</v>
      </c>
      <c r="M15" s="98">
        <f>SUM(Óvoda!E66)</f>
        <v>0</v>
      </c>
      <c r="N15" s="98">
        <f>SUM(KÖH!F66)</f>
        <v>0</v>
      </c>
      <c r="O15" s="163">
        <f>SUM(Óvoda!F66)</f>
        <v>0</v>
      </c>
      <c r="P15" s="27" t="e">
        <f>SUM(#REF!)</f>
        <v>#REF!</v>
      </c>
      <c r="Q15" s="35" t="e">
        <f>SUM(#REF!)</f>
        <v>#REF!</v>
      </c>
      <c r="R15" s="35" t="e">
        <f>SUM(#REF!)</f>
        <v>#REF!</v>
      </c>
      <c r="S15" s="160" t="e">
        <f>SUM(#REF!)</f>
        <v>#REF!</v>
      </c>
      <c r="T15" s="158" t="e">
        <f t="shared" si="4"/>
        <v>#REF!</v>
      </c>
      <c r="U15" s="158" t="e">
        <f t="shared" si="4"/>
        <v>#REF!</v>
      </c>
      <c r="V15" s="158" t="e">
        <f t="shared" si="4"/>
        <v>#REF!</v>
      </c>
      <c r="W15" s="24">
        <f t="shared" si="2"/>
        <v>33921000</v>
      </c>
    </row>
    <row r="16" spans="1:23" ht="18.75" x14ac:dyDescent="0.3">
      <c r="A16" s="4" t="s">
        <v>244</v>
      </c>
      <c r="B16" s="105" t="s">
        <v>296</v>
      </c>
      <c r="C16" s="158">
        <f>SUM(Önkormányzat!C68)</f>
        <v>0</v>
      </c>
      <c r="D16" s="35">
        <f>SUM(Önkormányzat!D68)</f>
        <v>0</v>
      </c>
      <c r="E16" s="98">
        <f>SUM(Önkormányzat!E68)</f>
        <v>0</v>
      </c>
      <c r="F16" s="160">
        <f>SUM(Önkormányzat!F68)</f>
        <v>0</v>
      </c>
      <c r="G16" s="158" t="e">
        <f>SUM(#REF!)</f>
        <v>#REF!</v>
      </c>
      <c r="H16" s="98" t="e">
        <f>SUM(#REF!)</f>
        <v>#REF!</v>
      </c>
      <c r="I16" s="98" t="e">
        <f>SUM(#REF!)</f>
        <v>#REF!</v>
      </c>
      <c r="J16" s="163" t="e">
        <f>SUM(#REF!)</f>
        <v>#REF!</v>
      </c>
      <c r="K16" s="158">
        <f>SUM(Óvoda!C67)</f>
        <v>0</v>
      </c>
      <c r="L16" s="98">
        <f>SUM(Óvoda!D67)</f>
        <v>0</v>
      </c>
      <c r="M16" s="98">
        <f>SUM(Óvoda!E67)</f>
        <v>0</v>
      </c>
      <c r="N16" s="98">
        <f>SUM(KÖH!F67)</f>
        <v>0</v>
      </c>
      <c r="O16" s="163">
        <f>SUM(Óvoda!F67)</f>
        <v>0</v>
      </c>
      <c r="P16" s="27" t="e">
        <f>SUM(#REF!)</f>
        <v>#REF!</v>
      </c>
      <c r="Q16" s="35" t="e">
        <f>SUM(#REF!)</f>
        <v>#REF!</v>
      </c>
      <c r="R16" s="35" t="e">
        <f>SUM(#REF!)</f>
        <v>#REF!</v>
      </c>
      <c r="S16" s="160" t="e">
        <f>SUM(#REF!)</f>
        <v>#REF!</v>
      </c>
      <c r="T16" s="158" t="e">
        <f t="shared" si="4"/>
        <v>#REF!</v>
      </c>
      <c r="U16" s="158" t="e">
        <f t="shared" si="4"/>
        <v>#REF!</v>
      </c>
      <c r="V16" s="158" t="e">
        <f t="shared" si="4"/>
        <v>#REF!</v>
      </c>
      <c r="W16" s="24">
        <f t="shared" si="2"/>
        <v>0</v>
      </c>
    </row>
    <row r="17" spans="1:23" ht="18.75" x14ac:dyDescent="0.3">
      <c r="A17" s="4" t="s">
        <v>245</v>
      </c>
      <c r="B17" s="105" t="s">
        <v>297</v>
      </c>
      <c r="C17" s="158">
        <f>SUM(Önkormányzat!C69)</f>
        <v>0</v>
      </c>
      <c r="D17" s="35">
        <f>SUM(Önkormányzat!D69)</f>
        <v>0</v>
      </c>
      <c r="E17" s="98">
        <f>SUM(Önkormányzat!E69)</f>
        <v>0</v>
      </c>
      <c r="F17" s="160">
        <f>SUM(Önkormányzat!F69)</f>
        <v>0</v>
      </c>
      <c r="G17" s="158" t="e">
        <f>SUM(#REF!)</f>
        <v>#REF!</v>
      </c>
      <c r="H17" s="98" t="e">
        <f>SUM(#REF!)</f>
        <v>#REF!</v>
      </c>
      <c r="I17" s="98" t="e">
        <f>SUM(#REF!)</f>
        <v>#REF!</v>
      </c>
      <c r="J17" s="163" t="e">
        <f>SUM(#REF!)</f>
        <v>#REF!</v>
      </c>
      <c r="K17" s="158">
        <f>SUM(Óvoda!C68)</f>
        <v>0</v>
      </c>
      <c r="L17" s="98">
        <f>SUM(Óvoda!D68)</f>
        <v>0</v>
      </c>
      <c r="M17" s="98">
        <f>SUM(Óvoda!E68)</f>
        <v>0</v>
      </c>
      <c r="N17" s="98">
        <f>SUM(KÖH!F68)</f>
        <v>0</v>
      </c>
      <c r="O17" s="163">
        <f>SUM(Óvoda!F68)</f>
        <v>0</v>
      </c>
      <c r="P17" s="27" t="e">
        <f>SUM(#REF!)</f>
        <v>#REF!</v>
      </c>
      <c r="Q17" s="35" t="e">
        <f>SUM(#REF!)</f>
        <v>#REF!</v>
      </c>
      <c r="R17" s="35" t="e">
        <f>SUM(#REF!)</f>
        <v>#REF!</v>
      </c>
      <c r="S17" s="160" t="e">
        <f>SUM(#REF!)</f>
        <v>#REF!</v>
      </c>
      <c r="T17" s="158" t="e">
        <f t="shared" si="4"/>
        <v>#REF!</v>
      </c>
      <c r="U17" s="158" t="e">
        <f t="shared" si="4"/>
        <v>#REF!</v>
      </c>
      <c r="V17" s="158" t="e">
        <f t="shared" si="4"/>
        <v>#REF!</v>
      </c>
      <c r="W17" s="24">
        <f t="shared" si="2"/>
        <v>0</v>
      </c>
    </row>
    <row r="18" spans="1:23" ht="18.75" x14ac:dyDescent="0.3">
      <c r="A18" s="4" t="s">
        <v>246</v>
      </c>
      <c r="B18" s="105" t="s">
        <v>298</v>
      </c>
      <c r="C18" s="120">
        <f>SUM(Önkormányzat!C70)</f>
        <v>0</v>
      </c>
      <c r="D18" s="442">
        <f>SUM(Önkormányzat!D70)</f>
        <v>0</v>
      </c>
      <c r="E18" s="442">
        <f>SUM(Önkormányzat!E70)</f>
        <v>0</v>
      </c>
      <c r="F18" s="160">
        <f>SUM(Önkormányzat!F70)</f>
        <v>0</v>
      </c>
      <c r="G18" s="158" t="e">
        <f>SUM(#REF!)</f>
        <v>#REF!</v>
      </c>
      <c r="H18" s="98" t="e">
        <f>SUM(#REF!)</f>
        <v>#REF!</v>
      </c>
      <c r="I18" s="98" t="e">
        <f>SUM(#REF!)</f>
        <v>#REF!</v>
      </c>
      <c r="J18" s="163" t="e">
        <f>SUM(#REF!)</f>
        <v>#REF!</v>
      </c>
      <c r="K18" s="158">
        <f>SUM(Óvoda!C69)</f>
        <v>0</v>
      </c>
      <c r="L18" s="98">
        <f>SUM(Óvoda!D69)</f>
        <v>0</v>
      </c>
      <c r="M18" s="98">
        <f>SUM(Óvoda!E69)</f>
        <v>0</v>
      </c>
      <c r="N18" s="98">
        <f>SUM(KÖH!F69)</f>
        <v>0</v>
      </c>
      <c r="O18" s="163">
        <f>SUM(Óvoda!F69)</f>
        <v>0</v>
      </c>
      <c r="P18" s="27" t="e">
        <f>SUM(#REF!)</f>
        <v>#REF!</v>
      </c>
      <c r="Q18" s="35" t="e">
        <f>SUM(#REF!)</f>
        <v>#REF!</v>
      </c>
      <c r="R18" s="35" t="e">
        <f>SUM(#REF!)</f>
        <v>#REF!</v>
      </c>
      <c r="S18" s="160" t="e">
        <f>SUM(#REF!)</f>
        <v>#REF!</v>
      </c>
      <c r="T18" s="158" t="e">
        <f t="shared" si="4"/>
        <v>#REF!</v>
      </c>
      <c r="U18" s="158" t="e">
        <f t="shared" si="4"/>
        <v>#REF!</v>
      </c>
      <c r="V18" s="158" t="e">
        <f t="shared" si="4"/>
        <v>#REF!</v>
      </c>
      <c r="W18" s="24">
        <f t="shared" si="2"/>
        <v>0</v>
      </c>
    </row>
    <row r="19" spans="1:23" ht="20.25" x14ac:dyDescent="0.3">
      <c r="A19" s="776" t="s">
        <v>7</v>
      </c>
      <c r="B19" s="777"/>
      <c r="C19" s="157" t="e">
        <f t="shared" ref="C19:V19" si="5">SUM(C14:C18)</f>
        <v>#REF!</v>
      </c>
      <c r="D19" s="157" t="e">
        <f t="shared" si="5"/>
        <v>#REF!</v>
      </c>
      <c r="E19" s="157" t="e">
        <f t="shared" si="5"/>
        <v>#REF!</v>
      </c>
      <c r="F19" s="61">
        <f t="shared" si="5"/>
        <v>69586000</v>
      </c>
      <c r="G19" s="157" t="e">
        <f t="shared" si="5"/>
        <v>#REF!</v>
      </c>
      <c r="H19" s="157" t="e">
        <f t="shared" si="5"/>
        <v>#REF!</v>
      </c>
      <c r="I19" s="157" t="e">
        <f t="shared" si="5"/>
        <v>#REF!</v>
      </c>
      <c r="J19" s="62" t="e">
        <f t="shared" si="5"/>
        <v>#REF!</v>
      </c>
      <c r="K19" s="157">
        <f t="shared" si="5"/>
        <v>0</v>
      </c>
      <c r="L19" s="157">
        <f t="shared" si="5"/>
        <v>0</v>
      </c>
      <c r="M19" s="157">
        <f t="shared" si="5"/>
        <v>0</v>
      </c>
      <c r="N19" s="157">
        <f>SUM(N14:N18)</f>
        <v>0</v>
      </c>
      <c r="O19" s="61">
        <f t="shared" si="5"/>
        <v>0</v>
      </c>
      <c r="P19" s="157" t="e">
        <f t="shared" si="5"/>
        <v>#REF!</v>
      </c>
      <c r="Q19" s="157" t="e">
        <f t="shared" si="5"/>
        <v>#REF!</v>
      </c>
      <c r="R19" s="157" t="e">
        <f t="shared" si="5"/>
        <v>#REF!</v>
      </c>
      <c r="S19" s="61" t="e">
        <f t="shared" si="5"/>
        <v>#REF!</v>
      </c>
      <c r="T19" s="157" t="e">
        <f t="shared" si="5"/>
        <v>#REF!</v>
      </c>
      <c r="U19" s="157" t="e">
        <f t="shared" si="5"/>
        <v>#REF!</v>
      </c>
      <c r="V19" s="157" t="e">
        <f t="shared" si="5"/>
        <v>#REF!</v>
      </c>
      <c r="W19" s="24">
        <f t="shared" si="2"/>
        <v>69586000</v>
      </c>
    </row>
    <row r="20" spans="1:23" ht="18.75" x14ac:dyDescent="0.3">
      <c r="A20" s="4" t="s">
        <v>262</v>
      </c>
      <c r="B20" s="48" t="s">
        <v>46</v>
      </c>
      <c r="C20" s="40">
        <f>SUM(Önkormányzat!C64)</f>
        <v>0</v>
      </c>
      <c r="D20" s="8">
        <f>SUM(Önkormányzat!D64)</f>
        <v>0</v>
      </c>
      <c r="E20" s="34">
        <f>SUM(Önkormányzat!E64)</f>
        <v>0</v>
      </c>
      <c r="F20" s="160">
        <f>Pénze.átadás!F44</f>
        <v>26003510</v>
      </c>
      <c r="G20" s="40" t="e">
        <f>SUM(#REF!)</f>
        <v>#REF!</v>
      </c>
      <c r="H20" s="34" t="e">
        <f>SUM(#REF!)</f>
        <v>#REF!</v>
      </c>
      <c r="I20" s="34" t="e">
        <f>SUM(#REF!)</f>
        <v>#REF!</v>
      </c>
      <c r="J20" s="163" t="e">
        <f>SUM(#REF!)</f>
        <v>#REF!</v>
      </c>
      <c r="K20" s="40">
        <f>SUM(Óvoda!C63)</f>
        <v>0</v>
      </c>
      <c r="L20" s="34">
        <f>SUM(Óvoda!D63)</f>
        <v>0</v>
      </c>
      <c r="M20" s="34">
        <f>SUM(Óvoda!E63)</f>
        <v>0</v>
      </c>
      <c r="N20" s="34">
        <f>SUM(KÖH!F63)</f>
        <v>0</v>
      </c>
      <c r="O20" s="163">
        <f>SUM(Óvoda!F63)</f>
        <v>0</v>
      </c>
      <c r="P20" s="9" t="e">
        <f>SUM(#REF!)</f>
        <v>#REF!</v>
      </c>
      <c r="Q20" s="9" t="e">
        <f>SUM(#REF!)</f>
        <v>#REF!</v>
      </c>
      <c r="R20" s="9" t="e">
        <f>SUM(#REF!)</f>
        <v>#REF!</v>
      </c>
      <c r="S20" s="161" t="e">
        <f>SUM(#REF!)</f>
        <v>#REF!</v>
      </c>
      <c r="T20" s="158" t="e">
        <f>SUM(C20,G20,K20,P20)</f>
        <v>#REF!</v>
      </c>
      <c r="U20" s="158" t="e">
        <f>SUM(D20,H20,L20,Q20)</f>
        <v>#REF!</v>
      </c>
      <c r="V20" s="158" t="e">
        <f>SUM(E20,I20,M20,R20)</f>
        <v>#REF!</v>
      </c>
      <c r="W20" s="24">
        <f t="shared" si="2"/>
        <v>26003510</v>
      </c>
    </row>
    <row r="21" spans="1:23" ht="18.75" x14ac:dyDescent="0.3">
      <c r="A21" s="774" t="s">
        <v>8</v>
      </c>
      <c r="B21" s="775"/>
      <c r="C21" s="41" t="e">
        <f>SUM(C13,C19,C20)</f>
        <v>#REF!</v>
      </c>
      <c r="D21" s="41" t="e">
        <f>SUM(D13,D19,D20)</f>
        <v>#REF!</v>
      </c>
      <c r="E21" s="41" t="e">
        <f>SUM(E13,E19,E20)</f>
        <v>#REF!</v>
      </c>
      <c r="F21" s="45">
        <f>SUM(F13,F20,F19)</f>
        <v>329691910</v>
      </c>
      <c r="G21" s="41" t="e">
        <f>SUM(G13,G19,G20)</f>
        <v>#REF!</v>
      </c>
      <c r="H21" s="41" t="e">
        <f>SUM(H13,H19,H20)</f>
        <v>#REF!</v>
      </c>
      <c r="I21" s="41" t="e">
        <f>SUM(I13,I19,I20)</f>
        <v>#REF!</v>
      </c>
      <c r="J21" s="45" t="e">
        <f>SUM(J13,J20,J19)</f>
        <v>#REF!</v>
      </c>
      <c r="K21" s="41">
        <f>SUM(K13,K19,K20)</f>
        <v>0</v>
      </c>
      <c r="L21" s="41">
        <f>SUM(L13,L19,L20)</f>
        <v>0</v>
      </c>
      <c r="M21" s="41">
        <f>SUM(M13,M19,M20)</f>
        <v>0</v>
      </c>
      <c r="N21" s="41">
        <f>N13</f>
        <v>111050614</v>
      </c>
      <c r="O21" s="45">
        <f>SUM(O13,O20,O19)</f>
        <v>134362000</v>
      </c>
      <c r="P21" s="41" t="e">
        <f>SUM(P13,P19,P20)</f>
        <v>#REF!</v>
      </c>
      <c r="Q21" s="41" t="e">
        <f>SUM(Q13,Q19,Q20)</f>
        <v>#REF!</v>
      </c>
      <c r="R21" s="41" t="e">
        <f>SUM(R13,R19,R20)</f>
        <v>#REF!</v>
      </c>
      <c r="S21" s="45" t="e">
        <f>SUM(S13,S20,S19)</f>
        <v>#REF!</v>
      </c>
      <c r="T21" s="41" t="e">
        <f>SUM(T13,T19,T20)</f>
        <v>#REF!</v>
      </c>
      <c r="U21" s="41" t="e">
        <f>SUM(U13,U19,U20)</f>
        <v>#REF!</v>
      </c>
      <c r="V21" s="41" t="e">
        <f>SUM(V13,V19,V20)</f>
        <v>#REF!</v>
      </c>
      <c r="W21" s="24">
        <f t="shared" si="2"/>
        <v>575104524</v>
      </c>
    </row>
    <row r="22" spans="1:23" ht="18.75" x14ac:dyDescent="0.3">
      <c r="A22" s="4" t="s">
        <v>300</v>
      </c>
      <c r="B22" s="147" t="s">
        <v>301</v>
      </c>
      <c r="C22" s="8">
        <f>SUM(Önkormányzat!C73)</f>
        <v>0</v>
      </c>
      <c r="D22" s="9">
        <f>SUM(Önkormányzat!D73)</f>
        <v>0</v>
      </c>
      <c r="E22" s="9">
        <f>SUM(Önkormányzat!E73)</f>
        <v>0</v>
      </c>
      <c r="F22" s="163">
        <f>SUM(Önkormányzat!F73)</f>
        <v>0</v>
      </c>
      <c r="G22" s="40" t="e">
        <f>SUM(#REF!)</f>
        <v>#REF!</v>
      </c>
      <c r="H22" s="40" t="e">
        <f>SUM(#REF!)</f>
        <v>#REF!</v>
      </c>
      <c r="I22" s="40" t="e">
        <f>SUM(#REF!)</f>
        <v>#REF!</v>
      </c>
      <c r="J22" s="163" t="e">
        <f>SUM(#REF!)</f>
        <v>#REF!</v>
      </c>
      <c r="K22" s="40">
        <f>SUM(Óvoda!C72)</f>
        <v>0</v>
      </c>
      <c r="L22" s="40">
        <f>SUM(Óvoda!D72)</f>
        <v>0</v>
      </c>
      <c r="M22" s="40">
        <f>SUM(Óvoda!E72)</f>
        <v>0</v>
      </c>
      <c r="N22" s="160">
        <f>SUM(KÖH!F72)</f>
        <v>0</v>
      </c>
      <c r="O22" s="160">
        <f>SUM(Óvoda!F72)</f>
        <v>0</v>
      </c>
      <c r="P22" s="40" t="e">
        <f>SUM(#REF!)</f>
        <v>#REF!</v>
      </c>
      <c r="Q22" s="34" t="e">
        <f>SUM(#REF!)</f>
        <v>#REF!</v>
      </c>
      <c r="R22" s="34" t="e">
        <f>SUM(#REF!)</f>
        <v>#REF!</v>
      </c>
      <c r="S22" s="160" t="e">
        <f>SUM(#REF!)</f>
        <v>#REF!</v>
      </c>
      <c r="T22" s="158" t="e">
        <f>SUM(C22,G22,K22,P22)</f>
        <v>#REF!</v>
      </c>
      <c r="U22" s="158" t="e">
        <f>SUM(D22,H22,L22,Q22)</f>
        <v>#REF!</v>
      </c>
      <c r="V22" s="158" t="e">
        <f>SUM(E22,I22,M22,R22)</f>
        <v>#REF!</v>
      </c>
      <c r="W22" s="24">
        <f t="shared" si="2"/>
        <v>0</v>
      </c>
    </row>
    <row r="23" spans="1:23" ht="18.75" x14ac:dyDescent="0.3">
      <c r="A23" s="4"/>
      <c r="B23" s="147"/>
      <c r="C23" s="8"/>
      <c r="D23" s="9"/>
      <c r="E23" s="9"/>
      <c r="F23" s="163"/>
      <c r="G23" s="40"/>
      <c r="H23" s="40"/>
      <c r="I23" s="40"/>
      <c r="J23" s="163"/>
      <c r="K23" s="40"/>
      <c r="L23" s="40"/>
      <c r="M23" s="40"/>
      <c r="N23" s="40"/>
      <c r="O23" s="160"/>
      <c r="P23" s="40"/>
      <c r="Q23" s="34"/>
      <c r="R23" s="34"/>
      <c r="S23" s="160"/>
      <c r="T23" s="158"/>
      <c r="U23" s="158"/>
      <c r="V23" s="158"/>
      <c r="W23" s="24">
        <f t="shared" si="2"/>
        <v>0</v>
      </c>
    </row>
    <row r="24" spans="1:23" ht="18.75" x14ac:dyDescent="0.3">
      <c r="A24" s="154" t="s">
        <v>288</v>
      </c>
      <c r="B24" s="155" t="s">
        <v>64</v>
      </c>
      <c r="C24" s="8" t="e">
        <f>SUM(Önkormányzat!C74)</f>
        <v>#REF!</v>
      </c>
      <c r="D24" s="9" t="e">
        <f>SUM(Önkormányzat!D74)</f>
        <v>#REF!</v>
      </c>
      <c r="E24" s="9" t="e">
        <f>SUM(Önkormányzat!E74)</f>
        <v>#REF!</v>
      </c>
      <c r="F24" s="163">
        <f>Óvoda!F122+KÖH!F122</f>
        <v>228169062</v>
      </c>
      <c r="G24" s="40" t="e">
        <f>SUM(-#REF!)</f>
        <v>#REF!</v>
      </c>
      <c r="H24" s="40" t="e">
        <f>SUM(-#REF!)</f>
        <v>#REF!</v>
      </c>
      <c r="I24" s="40" t="e">
        <f>SUM(-#REF!)</f>
        <v>#REF!</v>
      </c>
      <c r="J24" s="162" t="e">
        <f>SUM(-#REF!)</f>
        <v>#REF!</v>
      </c>
      <c r="K24" s="40">
        <f>SUM(-Óvoda!C122)</f>
        <v>0</v>
      </c>
      <c r="L24" s="40">
        <f>SUM(-Óvoda!D122)</f>
        <v>0</v>
      </c>
      <c r="M24" s="40">
        <f>SUM(-Óvoda!E122)</f>
        <v>0</v>
      </c>
      <c r="N24" s="40"/>
      <c r="O24" s="162"/>
      <c r="P24" s="40" t="e">
        <f>SUM(-#REF!)</f>
        <v>#REF!</v>
      </c>
      <c r="Q24" s="40" t="e">
        <f>SUM(-#REF!)</f>
        <v>#REF!</v>
      </c>
      <c r="R24" s="40" t="e">
        <f>SUM(-#REF!)</f>
        <v>#REF!</v>
      </c>
      <c r="S24" s="162" t="e">
        <f>SUM(-#REF!)</f>
        <v>#REF!</v>
      </c>
      <c r="T24" s="158" t="e">
        <f t="shared" ref="T24:V25" si="6">SUM(C24,G24,K24,P24)</f>
        <v>#REF!</v>
      </c>
      <c r="U24" s="158" t="e">
        <f t="shared" si="6"/>
        <v>#REF!</v>
      </c>
      <c r="V24" s="158" t="e">
        <f t="shared" si="6"/>
        <v>#REF!</v>
      </c>
      <c r="W24" s="24">
        <f t="shared" si="2"/>
        <v>228169062</v>
      </c>
    </row>
    <row r="25" spans="1:23" ht="18.75" x14ac:dyDescent="0.3">
      <c r="A25" s="4" t="s">
        <v>302</v>
      </c>
      <c r="B25" s="147" t="s">
        <v>303</v>
      </c>
      <c r="C25" s="8">
        <f>SUM(Önkormányzat!C75)</f>
        <v>0</v>
      </c>
      <c r="D25" s="9">
        <f>SUM(Önkormányzat!D75)</f>
        <v>0</v>
      </c>
      <c r="E25" s="9">
        <f>SUM(Önkormányzat!E75)</f>
        <v>0</v>
      </c>
      <c r="F25" s="163">
        <f>SUM(Önkormányzat!F75)</f>
        <v>0</v>
      </c>
      <c r="G25" s="40" t="e">
        <f>SUM(#REF!)</f>
        <v>#REF!</v>
      </c>
      <c r="H25" s="40" t="e">
        <f>SUM(#REF!)</f>
        <v>#REF!</v>
      </c>
      <c r="I25" s="40" t="e">
        <f>SUM(#REF!)</f>
        <v>#REF!</v>
      </c>
      <c r="J25" s="163" t="e">
        <f>SUM(#REF!)</f>
        <v>#REF!</v>
      </c>
      <c r="K25" s="40">
        <f>SUM(Óvoda!C74)</f>
        <v>0</v>
      </c>
      <c r="L25" s="40">
        <f>SUM(Óvoda!D74)</f>
        <v>0</v>
      </c>
      <c r="M25" s="40">
        <f>SUM(Óvoda!E74)</f>
        <v>0</v>
      </c>
      <c r="N25" s="40"/>
      <c r="O25" s="160"/>
      <c r="P25" s="40" t="e">
        <f>SUM(#REF!)</f>
        <v>#REF!</v>
      </c>
      <c r="Q25" s="34" t="e">
        <f>SUM(#REF!)</f>
        <v>#REF!</v>
      </c>
      <c r="R25" s="34" t="e">
        <f>SUM(#REF!)</f>
        <v>#REF!</v>
      </c>
      <c r="S25" s="160" t="e">
        <f>SUM(#REF!)</f>
        <v>#REF!</v>
      </c>
      <c r="T25" s="158" t="e">
        <f t="shared" si="6"/>
        <v>#REF!</v>
      </c>
      <c r="U25" s="158" t="e">
        <f t="shared" si="6"/>
        <v>#REF!</v>
      </c>
      <c r="V25" s="158" t="e">
        <f t="shared" si="6"/>
        <v>#REF!</v>
      </c>
      <c r="W25" s="24">
        <f t="shared" si="2"/>
        <v>0</v>
      </c>
    </row>
    <row r="26" spans="1:23" ht="18.75" x14ac:dyDescent="0.3">
      <c r="A26" s="774" t="s">
        <v>380</v>
      </c>
      <c r="B26" s="775"/>
      <c r="C26" s="41" t="e">
        <f t="shared" ref="C26:V26" si="7">SUM(C21:C25)</f>
        <v>#REF!</v>
      </c>
      <c r="D26" s="44" t="e">
        <f t="shared" si="7"/>
        <v>#REF!</v>
      </c>
      <c r="E26" s="44" t="e">
        <f t="shared" si="7"/>
        <v>#REF!</v>
      </c>
      <c r="F26" s="45">
        <f t="shared" si="7"/>
        <v>557860972</v>
      </c>
      <c r="G26" s="44" t="e">
        <f t="shared" si="7"/>
        <v>#REF!</v>
      </c>
      <c r="H26" s="44" t="e">
        <f t="shared" si="7"/>
        <v>#REF!</v>
      </c>
      <c r="I26" s="44" t="e">
        <f t="shared" si="7"/>
        <v>#REF!</v>
      </c>
      <c r="J26" s="45" t="e">
        <f t="shared" si="7"/>
        <v>#REF!</v>
      </c>
      <c r="K26" s="44">
        <f t="shared" si="7"/>
        <v>0</v>
      </c>
      <c r="L26" s="44">
        <f t="shared" si="7"/>
        <v>0</v>
      </c>
      <c r="M26" s="44">
        <f t="shared" si="7"/>
        <v>0</v>
      </c>
      <c r="N26" s="45">
        <f>N21</f>
        <v>111050614</v>
      </c>
      <c r="O26" s="45">
        <f>O21</f>
        <v>134362000</v>
      </c>
      <c r="P26" s="44" t="e">
        <f t="shared" si="7"/>
        <v>#REF!</v>
      </c>
      <c r="Q26" s="44" t="e">
        <f t="shared" si="7"/>
        <v>#REF!</v>
      </c>
      <c r="R26" s="44" t="e">
        <f t="shared" si="7"/>
        <v>#REF!</v>
      </c>
      <c r="S26" s="45" t="e">
        <f t="shared" si="7"/>
        <v>#REF!</v>
      </c>
      <c r="T26" s="44" t="e">
        <f t="shared" si="7"/>
        <v>#REF!</v>
      </c>
      <c r="U26" s="44" t="e">
        <f t="shared" si="7"/>
        <v>#REF!</v>
      </c>
      <c r="V26" s="44" t="e">
        <f t="shared" si="7"/>
        <v>#REF!</v>
      </c>
      <c r="W26" s="24">
        <f t="shared" si="2"/>
        <v>803273586</v>
      </c>
    </row>
    <row r="27" spans="1:23" ht="15" x14ac:dyDescent="0.25">
      <c r="A27" s="156"/>
    </row>
    <row r="28" spans="1:23" ht="15" x14ac:dyDescent="0.25">
      <c r="A28" s="156"/>
    </row>
    <row r="29" spans="1:23" ht="18.75" x14ac:dyDescent="0.3">
      <c r="A29" s="772" t="s">
        <v>127</v>
      </c>
      <c r="B29" s="773"/>
      <c r="C29" s="161">
        <f>SUM(Önkormányzat!C130)</f>
        <v>0</v>
      </c>
      <c r="D29" s="161">
        <f>SUM(Önkormányzat!D130)</f>
        <v>0</v>
      </c>
      <c r="E29" s="161">
        <f>SUM(Önkormányzat!E130)</f>
        <v>0</v>
      </c>
      <c r="F29" s="166">
        <v>12</v>
      </c>
      <c r="G29" s="161" t="e">
        <f>SUM(#REF!)</f>
        <v>#REF!</v>
      </c>
      <c r="H29" s="161" t="e">
        <f>SUM(#REF!)</f>
        <v>#REF!</v>
      </c>
      <c r="I29" s="161" t="e">
        <f>SUM(#REF!)</f>
        <v>#REF!</v>
      </c>
      <c r="J29" s="161" t="e">
        <f>SUM(#REF!)</f>
        <v>#REF!</v>
      </c>
      <c r="K29" s="161">
        <f>SUM(Óvoda!C126)</f>
        <v>0</v>
      </c>
      <c r="L29" s="161">
        <f>SUM(Óvoda!D126)</f>
        <v>0</v>
      </c>
      <c r="M29" s="161">
        <f>SUM(Óvoda!E126)</f>
        <v>0</v>
      </c>
      <c r="N29" s="161">
        <v>22</v>
      </c>
      <c r="O29" s="376">
        <f>SUM(Óvoda!F126)</f>
        <v>28</v>
      </c>
      <c r="P29" s="161" t="e">
        <f>SUM(#REF!)</f>
        <v>#REF!</v>
      </c>
      <c r="Q29" s="161" t="e">
        <f>SUM(#REF!)</f>
        <v>#REF!</v>
      </c>
      <c r="R29" s="161" t="e">
        <f>SUM(#REF!)</f>
        <v>#REF!</v>
      </c>
      <c r="S29" s="376" t="e">
        <f>SUM(#REF!)</f>
        <v>#REF!</v>
      </c>
      <c r="T29" s="164" t="e">
        <f>SUM(C29,G29,K29,P29)</f>
        <v>#REF!</v>
      </c>
      <c r="U29" s="164" t="e">
        <f>SUM(D29,H29,L29,Q29)</f>
        <v>#REF!</v>
      </c>
      <c r="V29" s="162" t="e">
        <f>SUM(E29,I29,M29,R29)</f>
        <v>#REF!</v>
      </c>
      <c r="W29" s="165">
        <v>62</v>
      </c>
    </row>
  </sheetData>
  <mergeCells count="16">
    <mergeCell ref="A3:A5"/>
    <mergeCell ref="A29:B29"/>
    <mergeCell ref="A26:B26"/>
    <mergeCell ref="A21:B21"/>
    <mergeCell ref="A13:B13"/>
    <mergeCell ref="A19:B19"/>
    <mergeCell ref="B3:B5"/>
    <mergeCell ref="T4:V4"/>
    <mergeCell ref="T3:W3"/>
    <mergeCell ref="C3:F3"/>
    <mergeCell ref="G3:J3"/>
    <mergeCell ref="G4:I4"/>
    <mergeCell ref="C4:E4"/>
    <mergeCell ref="P3:S3"/>
    <mergeCell ref="K4:M4"/>
    <mergeCell ref="P4:R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&amp;C&amp;"Times,Félkövér"&amp;14Hegyeshalom Nagyközségi Önkormányzat
Kiadások kiemelt előirányzatonként és költségvetési szervenként 2015. év terv&amp;R&amp;"Times,Normál"&amp;12 4.  mellékletAdatok: Ft-ban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FF0000"/>
    <pageSetUpPr fitToPage="1"/>
  </sheetPr>
  <dimension ref="A1:J35"/>
  <sheetViews>
    <sheetView view="pageLayout" workbookViewId="0">
      <selection activeCell="F1" sqref="F1:H1"/>
    </sheetView>
  </sheetViews>
  <sheetFormatPr defaultRowHeight="12.75" x14ac:dyDescent="0.2"/>
  <cols>
    <col min="1" max="1" width="7.7109375" customWidth="1"/>
    <col min="2" max="2" width="55.28515625" customWidth="1"/>
    <col min="3" max="3" width="10.140625" hidden="1" customWidth="1"/>
    <col min="4" max="4" width="9.28515625" hidden="1" customWidth="1"/>
    <col min="5" max="5" width="18.7109375" hidden="1" customWidth="1"/>
    <col min="6" max="6" width="12.7109375" customWidth="1"/>
    <col min="7" max="7" width="10.5703125" bestFit="1" customWidth="1"/>
    <col min="8" max="8" width="15.5703125" customWidth="1"/>
    <col min="9" max="9" width="15.85546875" hidden="1" customWidth="1"/>
  </cols>
  <sheetData>
    <row r="1" spans="1:10" ht="20.100000000000001" customHeight="1" x14ac:dyDescent="0.2">
      <c r="B1" s="781" t="s">
        <v>433</v>
      </c>
      <c r="C1" s="783" t="s">
        <v>39</v>
      </c>
      <c r="D1" s="784"/>
      <c r="E1" s="785"/>
      <c r="F1" s="783" t="s">
        <v>663</v>
      </c>
      <c r="G1" s="784"/>
      <c r="H1" s="785"/>
      <c r="I1" s="786" t="s">
        <v>42</v>
      </c>
    </row>
    <row r="2" spans="1:10" ht="20.100000000000001" customHeight="1" x14ac:dyDescent="0.2">
      <c r="A2" s="286"/>
      <c r="B2" s="782"/>
      <c r="C2" s="309" t="s">
        <v>68</v>
      </c>
      <c r="D2" s="309" t="s">
        <v>69</v>
      </c>
      <c r="E2" s="309" t="s">
        <v>70</v>
      </c>
      <c r="F2" s="309" t="s">
        <v>68</v>
      </c>
      <c r="G2" s="309" t="s">
        <v>69</v>
      </c>
      <c r="H2" s="309" t="s">
        <v>70</v>
      </c>
      <c r="I2" s="787"/>
    </row>
    <row r="3" spans="1:10" ht="20.100000000000001" customHeight="1" x14ac:dyDescent="0.2">
      <c r="A3" s="405" t="s">
        <v>443</v>
      </c>
      <c r="B3" s="406" t="s">
        <v>460</v>
      </c>
      <c r="C3" s="388"/>
      <c r="D3" s="377"/>
      <c r="E3" s="407"/>
      <c r="F3" s="408"/>
      <c r="G3" s="395">
        <v>18.52</v>
      </c>
      <c r="H3" s="407">
        <v>84821600</v>
      </c>
      <c r="I3" s="401">
        <f t="shared" ref="I3:I12" si="0">SUM(H3-E3)</f>
        <v>84821600</v>
      </c>
    </row>
    <row r="4" spans="1:10" ht="20.100000000000001" customHeight="1" x14ac:dyDescent="0.25">
      <c r="A4" s="396"/>
      <c r="B4" s="403"/>
      <c r="C4" s="388"/>
      <c r="D4" s="377"/>
      <c r="E4" s="404"/>
      <c r="F4" s="388"/>
      <c r="G4" s="395"/>
      <c r="H4" s="404">
        <v>0</v>
      </c>
      <c r="I4" s="401">
        <f t="shared" si="0"/>
        <v>0</v>
      </c>
    </row>
    <row r="5" spans="1:10" ht="20.100000000000001" customHeight="1" x14ac:dyDescent="0.25">
      <c r="A5" s="397" t="s">
        <v>454</v>
      </c>
      <c r="B5" s="50" t="s">
        <v>19</v>
      </c>
      <c r="C5" s="12"/>
      <c r="D5" s="13"/>
      <c r="E5" s="312"/>
      <c r="F5" s="310"/>
      <c r="G5" s="311"/>
      <c r="H5" s="312">
        <v>11333707</v>
      </c>
      <c r="I5" s="401">
        <f t="shared" si="0"/>
        <v>11333707</v>
      </c>
    </row>
    <row r="6" spans="1:10" ht="20.100000000000001" customHeight="1" x14ac:dyDescent="0.25">
      <c r="A6" s="397" t="s">
        <v>455</v>
      </c>
      <c r="B6" s="50" t="s">
        <v>20</v>
      </c>
      <c r="C6" s="12"/>
      <c r="D6" s="13"/>
      <c r="E6" s="312"/>
      <c r="F6" s="310"/>
      <c r="G6" s="311"/>
      <c r="H6" s="312">
        <v>8512000</v>
      </c>
      <c r="I6" s="401">
        <f t="shared" si="0"/>
        <v>8512000</v>
      </c>
    </row>
    <row r="7" spans="1:10" ht="20.100000000000001" customHeight="1" x14ac:dyDescent="0.25">
      <c r="A7" s="397" t="s">
        <v>17</v>
      </c>
      <c r="B7" s="50" t="s">
        <v>453</v>
      </c>
      <c r="C7" s="12"/>
      <c r="D7" s="13"/>
      <c r="E7" s="312"/>
      <c r="F7" s="310"/>
      <c r="G7" s="311"/>
      <c r="H7" s="312">
        <v>858567</v>
      </c>
      <c r="I7" s="401">
        <f t="shared" si="0"/>
        <v>858567</v>
      </c>
    </row>
    <row r="8" spans="1:10" ht="20.100000000000001" customHeight="1" x14ac:dyDescent="0.25">
      <c r="A8" s="397" t="s">
        <v>18</v>
      </c>
      <c r="B8" s="50" t="s">
        <v>21</v>
      </c>
      <c r="C8" s="12"/>
      <c r="D8" s="13"/>
      <c r="E8" s="312"/>
      <c r="F8" s="310"/>
      <c r="G8" s="311"/>
      <c r="H8" s="312">
        <v>3670590</v>
      </c>
      <c r="I8" s="401">
        <f t="shared" si="0"/>
        <v>3670590</v>
      </c>
    </row>
    <row r="9" spans="1:10" ht="20.100000000000001" customHeight="1" x14ac:dyDescent="0.2">
      <c r="A9" s="398" t="s">
        <v>459</v>
      </c>
      <c r="B9" s="52" t="s">
        <v>458</v>
      </c>
      <c r="C9" s="12"/>
      <c r="D9" s="13"/>
      <c r="E9" s="323">
        <f>SUM(E5:E8)</f>
        <v>0</v>
      </c>
      <c r="F9" s="310"/>
      <c r="G9" s="311"/>
      <c r="H9" s="323">
        <f>SUM(H5:H8)</f>
        <v>24374864</v>
      </c>
      <c r="I9" s="401">
        <f t="shared" si="0"/>
        <v>24374864</v>
      </c>
      <c r="J9" s="378"/>
    </row>
    <row r="10" spans="1:10" ht="20.100000000000001" customHeight="1" x14ac:dyDescent="0.25">
      <c r="A10" s="397"/>
      <c r="B10" s="403"/>
      <c r="C10" s="12"/>
      <c r="D10" s="13"/>
      <c r="E10" s="394"/>
      <c r="F10" s="310"/>
      <c r="G10" s="311"/>
      <c r="H10" s="394"/>
      <c r="I10" s="401">
        <f t="shared" si="0"/>
        <v>0</v>
      </c>
    </row>
    <row r="11" spans="1:10" ht="20.100000000000001" customHeight="1" x14ac:dyDescent="0.25">
      <c r="A11" s="397" t="s">
        <v>646</v>
      </c>
      <c r="B11" s="50" t="s">
        <v>647</v>
      </c>
      <c r="C11" s="12"/>
      <c r="D11" s="13"/>
      <c r="E11" s="312"/>
      <c r="F11" s="310"/>
      <c r="G11" s="311"/>
      <c r="H11" s="312">
        <v>12940271</v>
      </c>
      <c r="I11" s="401">
        <f t="shared" si="0"/>
        <v>12940271</v>
      </c>
    </row>
    <row r="12" spans="1:10" ht="20.100000000000001" customHeight="1" x14ac:dyDescent="0.25">
      <c r="A12" s="397"/>
      <c r="B12" s="50" t="s">
        <v>456</v>
      </c>
      <c r="C12" s="12"/>
      <c r="D12" s="13"/>
      <c r="E12" s="312"/>
      <c r="F12" s="310"/>
      <c r="G12" s="311"/>
      <c r="H12" s="394"/>
      <c r="I12" s="401">
        <f t="shared" si="0"/>
        <v>0</v>
      </c>
    </row>
    <row r="13" spans="1:10" ht="20.100000000000001" customHeight="1" x14ac:dyDescent="0.25">
      <c r="A13" s="389" t="s">
        <v>445</v>
      </c>
      <c r="B13" s="381" t="s">
        <v>444</v>
      </c>
      <c r="C13" s="317"/>
      <c r="D13" s="318"/>
      <c r="E13" s="319">
        <f>SUM(E9:E12)</f>
        <v>0</v>
      </c>
      <c r="F13" s="320">
        <f>SUM(F5:F12)</f>
        <v>0</v>
      </c>
      <c r="G13" s="318"/>
      <c r="H13" s="319">
        <f>SUM(H3+H9+H11)</f>
        <v>122136735</v>
      </c>
      <c r="I13" s="319">
        <f>SUM(I9:I12)</f>
        <v>37315135</v>
      </c>
    </row>
    <row r="14" spans="1:10" ht="20.100000000000001" customHeight="1" x14ac:dyDescent="0.25">
      <c r="A14" s="36"/>
      <c r="B14" s="52" t="s">
        <v>71</v>
      </c>
      <c r="C14" s="14"/>
      <c r="D14" s="15"/>
      <c r="E14" s="322"/>
      <c r="F14" s="310"/>
      <c r="G14" s="313"/>
      <c r="H14" s="325"/>
      <c r="I14" s="401">
        <f t="shared" ref="I14:I22" si="1">SUM(H14-E14)</f>
        <v>0</v>
      </c>
    </row>
    <row r="15" spans="1:10" ht="20.100000000000001" customHeight="1" x14ac:dyDescent="0.25">
      <c r="A15" s="36" t="s">
        <v>22</v>
      </c>
      <c r="B15" s="52" t="s">
        <v>28</v>
      </c>
      <c r="C15" s="11"/>
      <c r="D15" s="16"/>
      <c r="E15" s="384"/>
      <c r="F15" s="310"/>
      <c r="G15" s="513">
        <v>9.5</v>
      </c>
      <c r="H15" s="326">
        <v>26296000</v>
      </c>
      <c r="I15" s="401">
        <f t="shared" si="1"/>
        <v>26296000</v>
      </c>
    </row>
    <row r="16" spans="1:10" ht="20.100000000000001" customHeight="1" x14ac:dyDescent="0.2">
      <c r="A16" s="36" t="s">
        <v>23</v>
      </c>
      <c r="B16" s="50" t="s">
        <v>26</v>
      </c>
      <c r="C16" s="12"/>
      <c r="D16" s="13"/>
      <c r="E16" s="385"/>
      <c r="F16" s="310"/>
      <c r="G16" s="314">
        <v>7</v>
      </c>
      <c r="H16" s="327">
        <v>8400000</v>
      </c>
      <c r="I16" s="401">
        <f t="shared" si="1"/>
        <v>8400000</v>
      </c>
    </row>
    <row r="17" spans="1:9" ht="20.100000000000001" customHeight="1" x14ac:dyDescent="0.2">
      <c r="A17" s="36" t="s">
        <v>32</v>
      </c>
      <c r="B17" s="52" t="s">
        <v>30</v>
      </c>
      <c r="C17" s="12"/>
      <c r="D17" s="13"/>
      <c r="E17" s="385"/>
      <c r="F17" s="310"/>
      <c r="G17" s="315">
        <v>104</v>
      </c>
      <c r="H17" s="385">
        <v>4853333</v>
      </c>
      <c r="I17" s="401">
        <f t="shared" si="1"/>
        <v>4853333</v>
      </c>
    </row>
    <row r="18" spans="1:9" ht="20.100000000000001" customHeight="1" x14ac:dyDescent="0.2">
      <c r="A18" s="36"/>
      <c r="B18" s="52" t="s">
        <v>648</v>
      </c>
      <c r="C18" s="12"/>
      <c r="D18" s="13"/>
      <c r="E18" s="385"/>
      <c r="F18" s="310"/>
      <c r="G18" s="315">
        <v>2</v>
      </c>
      <c r="H18" s="385">
        <v>704000</v>
      </c>
      <c r="I18" s="401"/>
    </row>
    <row r="19" spans="1:9" ht="20.100000000000001" customHeight="1" x14ac:dyDescent="0.2">
      <c r="A19" s="36" t="s">
        <v>24</v>
      </c>
      <c r="B19" s="52" t="s">
        <v>29</v>
      </c>
      <c r="C19" s="12"/>
      <c r="D19" s="18"/>
      <c r="E19" s="386"/>
      <c r="F19" s="310"/>
      <c r="G19" s="514">
        <v>9.1999999999999993</v>
      </c>
      <c r="H19" s="386">
        <v>12732800</v>
      </c>
      <c r="I19" s="401">
        <f t="shared" si="1"/>
        <v>12732800</v>
      </c>
    </row>
    <row r="20" spans="1:9" ht="20.100000000000001" customHeight="1" x14ac:dyDescent="0.2">
      <c r="A20" s="36" t="s">
        <v>25</v>
      </c>
      <c r="B20" s="53" t="s">
        <v>27</v>
      </c>
      <c r="C20" s="17"/>
      <c r="D20" s="13"/>
      <c r="E20" s="385"/>
      <c r="F20" s="310"/>
      <c r="G20" s="314">
        <v>7</v>
      </c>
      <c r="H20" s="385">
        <v>4200000</v>
      </c>
      <c r="I20" s="401">
        <f t="shared" si="1"/>
        <v>4200000</v>
      </c>
    </row>
    <row r="21" spans="1:9" ht="20.100000000000001" customHeight="1" x14ac:dyDescent="0.2">
      <c r="A21" s="36" t="s">
        <v>33</v>
      </c>
      <c r="B21" s="52" t="s">
        <v>31</v>
      </c>
      <c r="C21" s="12"/>
      <c r="D21" s="18"/>
      <c r="E21" s="386"/>
      <c r="F21" s="310"/>
      <c r="G21" s="316">
        <v>101</v>
      </c>
      <c r="H21" s="386">
        <v>2356667</v>
      </c>
      <c r="I21" s="401">
        <f t="shared" si="1"/>
        <v>2356667</v>
      </c>
    </row>
    <row r="22" spans="1:9" ht="20.100000000000001" customHeight="1" x14ac:dyDescent="0.2">
      <c r="A22" s="36"/>
      <c r="B22" s="52" t="s">
        <v>566</v>
      </c>
      <c r="C22" s="12"/>
      <c r="D22" s="18"/>
      <c r="E22" s="324"/>
      <c r="F22" s="310"/>
      <c r="G22" s="316">
        <v>9.1999999999999993</v>
      </c>
      <c r="H22" s="328">
        <v>322000</v>
      </c>
      <c r="I22" s="401">
        <f t="shared" si="1"/>
        <v>322000</v>
      </c>
    </row>
    <row r="23" spans="1:9" ht="20.100000000000001" customHeight="1" x14ac:dyDescent="0.25">
      <c r="A23" s="389" t="s">
        <v>447</v>
      </c>
      <c r="B23" s="381" t="s">
        <v>446</v>
      </c>
      <c r="C23" s="317"/>
      <c r="D23" s="379"/>
      <c r="E23" s="324">
        <f>SUM(E15:E21)</f>
        <v>0</v>
      </c>
      <c r="F23" s="380">
        <f>SUM(F15,F21)</f>
        <v>0</v>
      </c>
      <c r="G23" s="379"/>
      <c r="H23" s="324">
        <f>SUM(H15:H22)</f>
        <v>59864800</v>
      </c>
      <c r="I23" s="324">
        <f>SUM(I15:I21)</f>
        <v>58838800</v>
      </c>
    </row>
    <row r="24" spans="1:9" ht="20.100000000000001" customHeight="1" x14ac:dyDescent="0.25">
      <c r="B24" s="400" t="s">
        <v>457</v>
      </c>
      <c r="C24" s="12"/>
      <c r="D24" s="13"/>
      <c r="E24" s="385"/>
      <c r="F24" s="310"/>
      <c r="G24" s="311">
        <v>5.58</v>
      </c>
      <c r="H24" s="385">
        <v>9106560</v>
      </c>
      <c r="I24" s="401">
        <f>SUM(H24-E24)</f>
        <v>9106560</v>
      </c>
    </row>
    <row r="25" spans="1:9" ht="20.100000000000001" customHeight="1" x14ac:dyDescent="0.25">
      <c r="B25" s="392" t="s">
        <v>567</v>
      </c>
      <c r="C25" s="12"/>
      <c r="D25" s="13"/>
      <c r="E25" s="323"/>
      <c r="F25" s="310"/>
      <c r="G25" s="311"/>
      <c r="H25" s="323">
        <v>9155660</v>
      </c>
      <c r="I25" s="401">
        <f>SUM(H25-E25)</f>
        <v>9155660</v>
      </c>
    </row>
    <row r="26" spans="1:9" ht="20.100000000000001" customHeight="1" x14ac:dyDescent="0.25">
      <c r="A26" s="390" t="s">
        <v>448</v>
      </c>
      <c r="B26" s="113" t="s">
        <v>449</v>
      </c>
      <c r="C26" s="329"/>
      <c r="D26" s="329"/>
      <c r="E26" s="329">
        <f>SUM(E24:E25)</f>
        <v>0</v>
      </c>
      <c r="F26" s="330"/>
      <c r="G26" s="329"/>
      <c r="H26" s="329">
        <f>SUM(H24:H25)</f>
        <v>18262220</v>
      </c>
      <c r="I26" s="329">
        <f>SUM(I24:I25)</f>
        <v>18262220</v>
      </c>
    </row>
    <row r="27" spans="1:9" ht="20.100000000000001" customHeight="1" x14ac:dyDescent="0.25">
      <c r="B27" s="26" t="s">
        <v>450</v>
      </c>
      <c r="C27" s="20"/>
      <c r="D27" s="20"/>
      <c r="E27" s="387"/>
      <c r="F27" s="310"/>
      <c r="G27" s="333"/>
      <c r="H27" s="387">
        <v>5101750</v>
      </c>
      <c r="I27" s="401">
        <f>SUM(H27-E27)</f>
        <v>5101750</v>
      </c>
    </row>
    <row r="28" spans="1:9" ht="20.100000000000001" customHeight="1" x14ac:dyDescent="0.25">
      <c r="B28" s="459" t="s">
        <v>568</v>
      </c>
      <c r="C28" s="20"/>
      <c r="D28" s="20"/>
      <c r="E28" s="108"/>
      <c r="F28" s="310"/>
      <c r="G28" s="333"/>
      <c r="H28" s="399">
        <v>2817930</v>
      </c>
      <c r="I28" s="401">
        <f>SUM(H28-E28)</f>
        <v>2817930</v>
      </c>
    </row>
    <row r="29" spans="1:9" ht="20.100000000000001" customHeight="1" x14ac:dyDescent="0.25">
      <c r="B29" s="459" t="s">
        <v>569</v>
      </c>
      <c r="C29" s="20"/>
      <c r="D29" s="20"/>
      <c r="E29" s="108"/>
      <c r="F29" s="310"/>
      <c r="G29" s="333">
        <v>8</v>
      </c>
      <c r="H29" s="399">
        <v>3952800</v>
      </c>
      <c r="I29" s="401"/>
    </row>
    <row r="30" spans="1:9" ht="20.100000000000001" customHeight="1" x14ac:dyDescent="0.2">
      <c r="A30" s="391" t="s">
        <v>451</v>
      </c>
      <c r="B30" s="381" t="s">
        <v>452</v>
      </c>
      <c r="C30" s="317"/>
      <c r="D30" s="318"/>
      <c r="E30" s="321">
        <f>SUM(E27:E28)</f>
        <v>0</v>
      </c>
      <c r="F30" s="382"/>
      <c r="G30" s="383"/>
      <c r="H30" s="321">
        <f>SUM(H27:H29)</f>
        <v>11872480</v>
      </c>
      <c r="I30" s="321">
        <f>SUM(I27:I28)</f>
        <v>7919680</v>
      </c>
    </row>
    <row r="31" spans="1:9" ht="20.100000000000001" customHeight="1" x14ac:dyDescent="0.25">
      <c r="B31" s="26" t="s">
        <v>128</v>
      </c>
      <c r="C31" s="20"/>
      <c r="D31" s="20"/>
      <c r="E31" s="387"/>
      <c r="F31" s="5"/>
      <c r="G31" s="20"/>
      <c r="H31" s="111">
        <v>4066380</v>
      </c>
      <c r="I31" s="401">
        <f>SUM(H31-E31)</f>
        <v>4066380</v>
      </c>
    </row>
    <row r="32" spans="1:9" ht="20.100000000000001" customHeight="1" x14ac:dyDescent="0.25">
      <c r="B32" s="51"/>
      <c r="C32" s="19"/>
      <c r="D32" s="20"/>
      <c r="E32" s="111"/>
      <c r="F32" s="5"/>
      <c r="G32" s="20"/>
      <c r="H32" s="111"/>
      <c r="I32" s="401">
        <f>SUM(H32-E32)</f>
        <v>0</v>
      </c>
    </row>
    <row r="33" spans="1:9" ht="20.100000000000001" customHeight="1" x14ac:dyDescent="0.25">
      <c r="A33" s="393"/>
      <c r="B33" s="113"/>
      <c r="C33" s="332"/>
      <c r="D33" s="331"/>
      <c r="E33" s="108">
        <f>SUM(E31:E32)</f>
        <v>0</v>
      </c>
      <c r="F33" s="108"/>
      <c r="G33" s="331"/>
      <c r="H33" s="536"/>
      <c r="I33" s="108">
        <f>SUM(I31:I32)</f>
        <v>4066380</v>
      </c>
    </row>
    <row r="34" spans="1:9" ht="20.100000000000001" customHeight="1" x14ac:dyDescent="0.25">
      <c r="A34" s="393"/>
      <c r="B34" s="113"/>
      <c r="C34" s="332"/>
      <c r="D34" s="107"/>
      <c r="E34" s="108"/>
      <c r="F34" s="108"/>
      <c r="G34" s="107"/>
      <c r="H34" s="108"/>
      <c r="I34" s="402">
        <f>SUM(H34-E34)</f>
        <v>0</v>
      </c>
    </row>
    <row r="35" spans="1:9" ht="20.100000000000001" customHeight="1" x14ac:dyDescent="0.3">
      <c r="B35" s="25" t="s">
        <v>73</v>
      </c>
      <c r="C35" s="22"/>
      <c r="D35" s="22"/>
      <c r="E35" s="23">
        <f>SUM(E13,E23,E26,E30,E33,E34)</f>
        <v>0</v>
      </c>
      <c r="F35" s="37"/>
      <c r="G35" s="22"/>
      <c r="H35" s="424">
        <f>SUM(H13,H23,H26,H30,H33,H34,H31)</f>
        <v>216202615</v>
      </c>
      <c r="I35" s="23">
        <f>SUM(I13,I23,I26,I30,I33,I34)</f>
        <v>126402215</v>
      </c>
    </row>
  </sheetData>
  <mergeCells count="4">
    <mergeCell ref="B1:B2"/>
    <mergeCell ref="C1:E1"/>
    <mergeCell ref="I1:I2"/>
    <mergeCell ref="F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&amp;L&amp;"Times,Félkövér"&amp;14Hegyeshalom Nagyközségi Önkormányzat&amp;C&amp;"Times New Roman,Félkövér"&amp;14
Állami támogatások  2015. &amp;R&amp;"Times,Normál"&amp;12 5.  mellékletAdatok: Ft-ban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tabColor rgb="FFFF0000"/>
    <pageSetUpPr fitToPage="1"/>
  </sheetPr>
  <dimension ref="A1:H77"/>
  <sheetViews>
    <sheetView view="pageLayout" zoomScale="70" zoomScalePageLayoutView="70" workbookViewId="0">
      <selection activeCell="F63" sqref="F63"/>
    </sheetView>
  </sheetViews>
  <sheetFormatPr defaultRowHeight="20.25" x14ac:dyDescent="0.3"/>
  <cols>
    <col min="1" max="1" width="8.85546875" style="619" customWidth="1"/>
    <col min="2" max="2" width="74.42578125" style="619" customWidth="1"/>
    <col min="3" max="3" width="15.5703125" hidden="1" customWidth="1"/>
    <col min="4" max="4" width="16.5703125" hidden="1" customWidth="1"/>
    <col min="5" max="5" width="15.85546875" hidden="1" customWidth="1"/>
    <col min="6" max="6" width="29.140625" style="619" customWidth="1"/>
    <col min="7" max="7" width="13.7109375" customWidth="1"/>
    <col min="8" max="8" width="10" bestFit="1" customWidth="1"/>
  </cols>
  <sheetData>
    <row r="1" spans="1:7" ht="15" customHeight="1" x14ac:dyDescent="0.25">
      <c r="A1" s="791" t="s">
        <v>273</v>
      </c>
      <c r="B1" s="794" t="s">
        <v>248</v>
      </c>
      <c r="C1" s="797" t="s">
        <v>39</v>
      </c>
      <c r="D1" s="797"/>
      <c r="E1" s="797"/>
      <c r="F1" s="788" t="s">
        <v>635</v>
      </c>
      <c r="G1" s="290" t="s">
        <v>38</v>
      </c>
    </row>
    <row r="2" spans="1:7" ht="13.5" customHeight="1" x14ac:dyDescent="0.2">
      <c r="A2" s="792"/>
      <c r="B2" s="795"/>
      <c r="C2" s="797"/>
      <c r="D2" s="797"/>
      <c r="E2" s="797"/>
      <c r="F2" s="789"/>
      <c r="G2" s="306" t="s">
        <v>124</v>
      </c>
    </row>
    <row r="3" spans="1:7" ht="12.75" customHeight="1" x14ac:dyDescent="0.2">
      <c r="A3" s="792"/>
      <c r="B3" s="795"/>
      <c r="C3" s="798" t="s">
        <v>249</v>
      </c>
      <c r="D3" s="798"/>
      <c r="E3" s="799" t="s">
        <v>58</v>
      </c>
      <c r="F3" s="789"/>
      <c r="G3" s="306" t="s">
        <v>125</v>
      </c>
    </row>
    <row r="4" spans="1:7" ht="18.75" x14ac:dyDescent="0.2">
      <c r="A4" s="793"/>
      <c r="B4" s="796"/>
      <c r="C4" s="307" t="s">
        <v>250</v>
      </c>
      <c r="D4" s="307" t="s">
        <v>251</v>
      </c>
      <c r="E4" s="799"/>
      <c r="F4" s="790"/>
      <c r="G4" s="308" t="s">
        <v>126</v>
      </c>
    </row>
    <row r="5" spans="1:7" ht="24.95" customHeight="1" x14ac:dyDescent="0.3">
      <c r="A5" s="636"/>
      <c r="B5" s="620"/>
      <c r="C5" s="120"/>
      <c r="D5" s="118"/>
      <c r="E5" s="121"/>
      <c r="F5" s="605"/>
      <c r="G5" s="98"/>
    </row>
    <row r="6" spans="1:7" ht="24.95" customHeight="1" x14ac:dyDescent="0.3">
      <c r="A6" s="636"/>
      <c r="B6" s="621" t="s">
        <v>637</v>
      </c>
      <c r="C6" s="120"/>
      <c r="D6" s="118"/>
      <c r="E6" s="121"/>
      <c r="F6" s="606">
        <v>290000</v>
      </c>
      <c r="G6" s="98"/>
    </row>
    <row r="7" spans="1:7" ht="24.95" customHeight="1" x14ac:dyDescent="0.3">
      <c r="A7" s="637" t="s">
        <v>226</v>
      </c>
      <c r="B7" s="622" t="s">
        <v>230</v>
      </c>
      <c r="C7" s="111">
        <f>SUM(C5:C6)</f>
        <v>0</v>
      </c>
      <c r="D7" s="108">
        <f>SUM(D5:D6)</f>
        <v>0</v>
      </c>
      <c r="E7" s="111">
        <f>SUM(E5:E6)</f>
        <v>0</v>
      </c>
      <c r="F7" s="607">
        <f>SUM(F5:F6)</f>
        <v>290000</v>
      </c>
      <c r="G7" s="108">
        <f>SUM(G5:G6)</f>
        <v>0</v>
      </c>
    </row>
    <row r="8" spans="1:7" ht="24.95" customHeight="1" x14ac:dyDescent="0.3">
      <c r="A8" s="636"/>
      <c r="B8" s="623"/>
      <c r="C8" s="120"/>
      <c r="D8" s="118"/>
      <c r="E8" s="425"/>
      <c r="F8" s="605"/>
      <c r="G8" s="98"/>
    </row>
    <row r="9" spans="1:7" ht="24.95" hidden="1" customHeight="1" x14ac:dyDescent="0.3">
      <c r="A9" s="636"/>
      <c r="B9" s="623"/>
      <c r="C9" s="120"/>
      <c r="D9" s="118"/>
      <c r="E9" s="425"/>
      <c r="F9" s="605"/>
      <c r="G9" s="98"/>
    </row>
    <row r="10" spans="1:7" ht="24.95" hidden="1" customHeight="1" x14ac:dyDescent="0.3">
      <c r="A10" s="636"/>
      <c r="B10" s="623"/>
      <c r="C10" s="120"/>
      <c r="D10" s="118"/>
      <c r="E10" s="425"/>
      <c r="F10" s="605"/>
      <c r="G10" s="98"/>
    </row>
    <row r="11" spans="1:7" ht="24.95" hidden="1" customHeight="1" x14ac:dyDescent="0.3">
      <c r="A11" s="636"/>
      <c r="B11" s="624"/>
      <c r="C11" s="120"/>
      <c r="D11" s="118"/>
      <c r="E11" s="425"/>
      <c r="F11" s="605"/>
      <c r="G11" s="98"/>
    </row>
    <row r="12" spans="1:7" ht="24.95" hidden="1" customHeight="1" x14ac:dyDescent="0.3">
      <c r="A12" s="636"/>
      <c r="B12" s="620"/>
      <c r="C12" s="120"/>
      <c r="D12" s="118"/>
      <c r="E12" s="121"/>
      <c r="F12" s="605"/>
      <c r="G12" s="98"/>
    </row>
    <row r="13" spans="1:7" ht="24.95" hidden="1" customHeight="1" x14ac:dyDescent="0.3">
      <c r="A13" s="636"/>
      <c r="B13" s="620"/>
      <c r="C13" s="120"/>
      <c r="D13" s="118"/>
      <c r="E13" s="121"/>
      <c r="F13" s="605"/>
      <c r="G13" s="98"/>
    </row>
    <row r="14" spans="1:7" ht="24.95" hidden="1" customHeight="1" x14ac:dyDescent="0.3">
      <c r="A14" s="636"/>
      <c r="B14" s="624"/>
      <c r="C14" s="120"/>
      <c r="D14" s="118"/>
      <c r="E14" s="425"/>
      <c r="F14" s="605"/>
      <c r="G14" s="98"/>
    </row>
    <row r="15" spans="1:7" ht="24.95" hidden="1" customHeight="1" x14ac:dyDescent="0.3">
      <c r="A15" s="636"/>
      <c r="B15" s="624"/>
      <c r="C15" s="120"/>
      <c r="D15" s="118"/>
      <c r="E15" s="425"/>
      <c r="F15" s="605"/>
      <c r="G15" s="98"/>
    </row>
    <row r="16" spans="1:7" ht="24.95" hidden="1" customHeight="1" x14ac:dyDescent="0.3">
      <c r="A16" s="638"/>
      <c r="B16" s="624"/>
      <c r="C16" s="120"/>
      <c r="D16" s="118"/>
      <c r="E16" s="121"/>
      <c r="F16" s="605"/>
      <c r="G16" s="98"/>
    </row>
    <row r="17" spans="1:7" ht="24.95" hidden="1" customHeight="1" x14ac:dyDescent="0.3">
      <c r="A17" s="636"/>
      <c r="B17" s="620"/>
      <c r="C17" s="120"/>
      <c r="D17" s="118"/>
      <c r="E17" s="425"/>
      <c r="F17" s="605"/>
      <c r="G17" s="98"/>
    </row>
    <row r="18" spans="1:7" ht="24.95" hidden="1" customHeight="1" x14ac:dyDescent="0.3">
      <c r="A18" s="636"/>
      <c r="B18" s="625"/>
      <c r="C18" s="120"/>
      <c r="D18" s="118"/>
      <c r="E18" s="121"/>
      <c r="F18" s="605"/>
      <c r="G18" s="98"/>
    </row>
    <row r="19" spans="1:7" ht="24.95" hidden="1" customHeight="1" x14ac:dyDescent="0.3">
      <c r="A19" s="636"/>
      <c r="B19" s="625"/>
      <c r="C19" s="120"/>
      <c r="D19" s="118"/>
      <c r="E19" s="121"/>
      <c r="F19" s="605"/>
      <c r="G19" s="98"/>
    </row>
    <row r="20" spans="1:7" ht="24.95" customHeight="1" x14ac:dyDescent="0.3">
      <c r="A20" s="638"/>
      <c r="B20" s="620"/>
      <c r="C20" s="120"/>
      <c r="D20" s="118"/>
      <c r="E20" s="121"/>
      <c r="F20" s="605"/>
      <c r="G20" s="98"/>
    </row>
    <row r="21" spans="1:7" ht="24.95" customHeight="1" x14ac:dyDescent="0.3">
      <c r="A21" s="636"/>
      <c r="B21" s="620"/>
      <c r="C21" s="120"/>
      <c r="D21" s="118"/>
      <c r="E21" s="121"/>
      <c r="F21" s="605"/>
      <c r="G21" s="98"/>
    </row>
    <row r="22" spans="1:7" ht="24.95" customHeight="1" x14ac:dyDescent="0.3">
      <c r="A22" s="637" t="s">
        <v>227</v>
      </c>
      <c r="B22" s="626" t="s">
        <v>231</v>
      </c>
      <c r="C22" s="111">
        <f>SUM(C8:C21)</f>
        <v>0</v>
      </c>
      <c r="D22" s="108">
        <f>SUM(D8:D21)</f>
        <v>0</v>
      </c>
      <c r="E22" s="111">
        <f>SUM(E8:E21)</f>
        <v>0</v>
      </c>
      <c r="F22" s="607">
        <f>SUM(F8:F21)</f>
        <v>0</v>
      </c>
      <c r="G22" s="108">
        <f>SUM(G8:G21)</f>
        <v>0</v>
      </c>
    </row>
    <row r="23" spans="1:7" ht="24.95" customHeight="1" x14ac:dyDescent="0.3">
      <c r="A23" s="636"/>
      <c r="B23" s="627"/>
      <c r="C23" s="120"/>
      <c r="D23" s="118"/>
      <c r="E23" s="425"/>
      <c r="F23" s="605"/>
      <c r="G23" s="98"/>
    </row>
    <row r="24" spans="1:7" ht="24.95" customHeight="1" x14ac:dyDescent="0.3">
      <c r="A24" s="638"/>
      <c r="B24" s="620" t="s">
        <v>636</v>
      </c>
      <c r="C24" s="120"/>
      <c r="D24" s="118"/>
      <c r="E24" s="121"/>
      <c r="F24" s="605">
        <v>120000</v>
      </c>
      <c r="G24" s="98"/>
    </row>
    <row r="25" spans="1:7" ht="24.95" customHeight="1" x14ac:dyDescent="0.3">
      <c r="A25" s="638"/>
      <c r="B25" s="620"/>
      <c r="C25" s="120"/>
      <c r="D25" s="118"/>
      <c r="E25" s="121"/>
      <c r="F25" s="605"/>
      <c r="G25" s="98"/>
    </row>
    <row r="26" spans="1:7" ht="24.95" customHeight="1" x14ac:dyDescent="0.3">
      <c r="A26" s="638"/>
      <c r="B26" s="628"/>
      <c r="C26" s="431"/>
      <c r="D26" s="432"/>
      <c r="E26" s="431"/>
      <c r="F26" s="608"/>
      <c r="G26" s="98"/>
    </row>
    <row r="27" spans="1:7" ht="24.95" customHeight="1" x14ac:dyDescent="0.3">
      <c r="A27" s="637" t="s">
        <v>228</v>
      </c>
      <c r="B27" s="626" t="s">
        <v>232</v>
      </c>
      <c r="C27" s="111">
        <f>SUM(C23:C26)</f>
        <v>0</v>
      </c>
      <c r="D27" s="108">
        <f>SUM(D23:D26)</f>
        <v>0</v>
      </c>
      <c r="E27" s="111">
        <f>SUM(E23:E26)</f>
        <v>0</v>
      </c>
      <c r="F27" s="607">
        <f>SUM(F23:F26)</f>
        <v>120000</v>
      </c>
      <c r="G27" s="108">
        <f>SUM(G23:G26)</f>
        <v>0</v>
      </c>
    </row>
    <row r="28" spans="1:7" ht="24.95" customHeight="1" x14ac:dyDescent="0.3">
      <c r="A28" s="639"/>
      <c r="B28" s="629" t="s">
        <v>638</v>
      </c>
      <c r="C28" s="118"/>
      <c r="D28" s="120"/>
      <c r="E28" s="118"/>
      <c r="F28" s="609">
        <v>120000</v>
      </c>
      <c r="G28" s="120"/>
    </row>
    <row r="29" spans="1:7" ht="24.95" customHeight="1" x14ac:dyDescent="0.3">
      <c r="A29" s="639"/>
      <c r="B29" s="629" t="s">
        <v>644</v>
      </c>
      <c r="C29" s="118"/>
      <c r="D29" s="120"/>
      <c r="E29" s="118"/>
      <c r="F29" s="609">
        <v>15750000</v>
      </c>
      <c r="G29" s="120"/>
    </row>
    <row r="30" spans="1:7" ht="24.95" customHeight="1" x14ac:dyDescent="0.3">
      <c r="A30" s="639"/>
      <c r="B30" s="629"/>
      <c r="C30" s="118"/>
      <c r="D30" s="120"/>
      <c r="E30" s="118"/>
      <c r="F30" s="609"/>
      <c r="G30" s="120"/>
    </row>
    <row r="31" spans="1:7" ht="24.95" customHeight="1" x14ac:dyDescent="0.3">
      <c r="A31" s="639"/>
      <c r="B31" s="629"/>
      <c r="C31" s="118"/>
      <c r="D31" s="120"/>
      <c r="E31" s="118"/>
      <c r="F31" s="609"/>
      <c r="G31" s="120"/>
    </row>
    <row r="32" spans="1:7" ht="24.95" customHeight="1" x14ac:dyDescent="0.3">
      <c r="A32" s="639"/>
      <c r="B32" s="629"/>
      <c r="C32" s="118"/>
      <c r="D32" s="120"/>
      <c r="E32" s="118"/>
      <c r="F32" s="609"/>
      <c r="G32" s="120"/>
    </row>
    <row r="33" spans="1:7" ht="24.95" hidden="1" customHeight="1" x14ac:dyDescent="0.3">
      <c r="A33" s="639"/>
      <c r="B33" s="629"/>
      <c r="C33" s="118"/>
      <c r="D33" s="120"/>
      <c r="E33" s="118"/>
      <c r="F33" s="609"/>
      <c r="G33" s="120"/>
    </row>
    <row r="34" spans="1:7" ht="24.95" hidden="1" customHeight="1" x14ac:dyDescent="0.3">
      <c r="A34" s="638"/>
      <c r="B34" s="620"/>
      <c r="C34" s="120"/>
      <c r="D34" s="118"/>
      <c r="E34" s="121"/>
      <c r="F34" s="610"/>
      <c r="G34" s="98"/>
    </row>
    <row r="35" spans="1:7" ht="24.95" hidden="1" customHeight="1" x14ac:dyDescent="0.3">
      <c r="A35" s="638"/>
      <c r="B35" s="620"/>
      <c r="C35" s="120"/>
      <c r="D35" s="118"/>
      <c r="E35" s="121"/>
      <c r="F35" s="605"/>
      <c r="G35" s="98"/>
    </row>
    <row r="36" spans="1:7" ht="24.95" hidden="1" customHeight="1" x14ac:dyDescent="0.3">
      <c r="A36" s="638"/>
      <c r="B36" s="620"/>
      <c r="C36" s="120"/>
      <c r="D36" s="118"/>
      <c r="E36" s="121"/>
      <c r="F36" s="605"/>
      <c r="G36" s="98"/>
    </row>
    <row r="37" spans="1:7" ht="24.95" hidden="1" customHeight="1" x14ac:dyDescent="0.3">
      <c r="A37" s="638"/>
      <c r="B37" s="620"/>
      <c r="C37" s="120"/>
      <c r="D37" s="118"/>
      <c r="E37" s="121"/>
      <c r="F37" s="605"/>
      <c r="G37" s="98"/>
    </row>
    <row r="38" spans="1:7" ht="24.95" hidden="1" customHeight="1" x14ac:dyDescent="0.3">
      <c r="A38" s="638"/>
      <c r="B38" s="620"/>
      <c r="C38" s="120"/>
      <c r="D38" s="118"/>
      <c r="E38" s="121"/>
      <c r="F38" s="605"/>
      <c r="G38" s="98"/>
    </row>
    <row r="39" spans="1:7" ht="24.95" customHeight="1" x14ac:dyDescent="0.3">
      <c r="A39" s="638"/>
      <c r="B39" s="625"/>
      <c r="C39" s="437"/>
      <c r="D39" s="438"/>
      <c r="E39" s="437"/>
      <c r="F39" s="605"/>
      <c r="G39" s="98"/>
    </row>
    <row r="40" spans="1:7" ht="24.95" customHeight="1" x14ac:dyDescent="0.3">
      <c r="A40" s="637" t="s">
        <v>229</v>
      </c>
      <c r="B40" s="630" t="s">
        <v>237</v>
      </c>
      <c r="C40" s="111">
        <f>SUM(C28:C39)</f>
        <v>0</v>
      </c>
      <c r="D40" s="108">
        <f>SUM(D28:D39)</f>
        <v>0</v>
      </c>
      <c r="E40" s="111">
        <f>SUM(E28:E39)</f>
        <v>0</v>
      </c>
      <c r="F40" s="607">
        <f>SUM(F28:F39)</f>
        <v>15870000</v>
      </c>
      <c r="G40" s="111">
        <f>SUM(G28:G39)</f>
        <v>0</v>
      </c>
    </row>
    <row r="41" spans="1:7" ht="24.95" customHeight="1" x14ac:dyDescent="0.3">
      <c r="A41" s="638"/>
      <c r="B41" s="625"/>
      <c r="C41" s="118"/>
      <c r="D41" s="118"/>
      <c r="E41" s="121"/>
      <c r="F41" s="606"/>
      <c r="G41" s="98"/>
    </row>
    <row r="42" spans="1:7" ht="24.95" customHeight="1" x14ac:dyDescent="0.3">
      <c r="A42" s="638"/>
      <c r="B42" s="625"/>
      <c r="C42" s="118"/>
      <c r="D42" s="118"/>
      <c r="E42" s="121"/>
      <c r="F42" s="606"/>
      <c r="G42" s="98"/>
    </row>
    <row r="43" spans="1:7" ht="24.95" customHeight="1" x14ac:dyDescent="0.3">
      <c r="A43" s="637" t="s">
        <v>233</v>
      </c>
      <c r="B43" s="630" t="s">
        <v>234</v>
      </c>
      <c r="C43" s="108">
        <f>SUM(C41:C42)</f>
        <v>0</v>
      </c>
      <c r="D43" s="108">
        <f>SUM(D41:D42)</f>
        <v>0</v>
      </c>
      <c r="E43" s="108">
        <f>SUM(E41:E42)</f>
        <v>0</v>
      </c>
      <c r="F43" s="607">
        <v>15000000</v>
      </c>
      <c r="G43" s="108">
        <f>SUM(G41:G42)</f>
        <v>0</v>
      </c>
    </row>
    <row r="44" spans="1:7" ht="24.95" customHeight="1" x14ac:dyDescent="0.3">
      <c r="A44" s="637" t="s">
        <v>235</v>
      </c>
      <c r="B44" s="630" t="s">
        <v>236</v>
      </c>
      <c r="C44" s="108"/>
      <c r="D44" s="108"/>
      <c r="E44" s="114"/>
      <c r="F44" s="606">
        <v>4385000</v>
      </c>
      <c r="G44" s="108"/>
    </row>
    <row r="45" spans="1:7" ht="24.95" customHeight="1" x14ac:dyDescent="0.3">
      <c r="A45" s="640" t="s">
        <v>238</v>
      </c>
      <c r="B45" s="631" t="s">
        <v>239</v>
      </c>
      <c r="C45" s="66">
        <f>SUM(C43,C40,C27,C22,C7,C44)</f>
        <v>0</v>
      </c>
      <c r="D45" s="66">
        <f>SUM(D43,D40,D27,D22,D7,D44)</f>
        <v>0</v>
      </c>
      <c r="E45" s="66">
        <f>SUM(E43,E40,E27,E22,E7,E44)</f>
        <v>0</v>
      </c>
      <c r="F45" s="611">
        <f>SUM(F7+F27+F40+F43+F44)</f>
        <v>35665000</v>
      </c>
      <c r="G45" s="125">
        <f>SUM(G43,G40,G27,G22,G7,G44)</f>
        <v>0</v>
      </c>
    </row>
    <row r="46" spans="1:7" ht="24.95" customHeight="1" x14ac:dyDescent="0.3">
      <c r="A46" s="638" t="s">
        <v>240</v>
      </c>
      <c r="B46" s="632" t="s">
        <v>639</v>
      </c>
      <c r="C46" s="426"/>
      <c r="D46" s="123"/>
      <c r="E46" s="121"/>
      <c r="F46" s="612">
        <v>17175000</v>
      </c>
      <c r="G46" s="98"/>
    </row>
    <row r="47" spans="1:7" ht="24.95" hidden="1" customHeight="1" x14ac:dyDescent="0.3">
      <c r="A47" s="638"/>
      <c r="B47" s="621"/>
      <c r="C47" s="426"/>
      <c r="D47" s="123"/>
      <c r="E47" s="121"/>
      <c r="F47" s="612"/>
      <c r="G47" s="98"/>
    </row>
    <row r="48" spans="1:7" ht="24.95" hidden="1" customHeight="1" x14ac:dyDescent="0.3">
      <c r="A48" s="638"/>
      <c r="B48" s="620"/>
      <c r="C48" s="426"/>
      <c r="D48" s="123"/>
      <c r="E48" s="121"/>
      <c r="F48" s="612"/>
      <c r="G48" s="98"/>
    </row>
    <row r="49" spans="1:8" ht="24.95" hidden="1" customHeight="1" x14ac:dyDescent="0.3">
      <c r="A49" s="638"/>
      <c r="B49" s="625"/>
      <c r="C49" s="426"/>
      <c r="D49" s="123"/>
      <c r="E49" s="121"/>
      <c r="F49" s="612"/>
      <c r="G49" s="98"/>
    </row>
    <row r="50" spans="1:8" ht="24.95" hidden="1" customHeight="1" x14ac:dyDescent="0.3">
      <c r="A50" s="638"/>
      <c r="B50" s="624"/>
      <c r="C50" s="426"/>
      <c r="D50" s="123"/>
      <c r="E50" s="121"/>
      <c r="F50" s="612"/>
      <c r="G50" s="98"/>
    </row>
    <row r="51" spans="1:8" ht="24.95" hidden="1" customHeight="1" x14ac:dyDescent="0.3">
      <c r="A51" s="638"/>
      <c r="B51" s="620"/>
      <c r="C51" s="427"/>
      <c r="D51" s="124"/>
      <c r="E51" s="121"/>
      <c r="F51" s="613"/>
      <c r="G51" s="98"/>
    </row>
    <row r="52" spans="1:8" ht="24.95" hidden="1" customHeight="1" x14ac:dyDescent="0.3">
      <c r="A52" s="638"/>
      <c r="B52" s="620"/>
      <c r="C52" s="427"/>
      <c r="D52" s="124"/>
      <c r="E52" s="121"/>
      <c r="F52" s="613"/>
      <c r="G52" s="98"/>
    </row>
    <row r="53" spans="1:8" ht="24.95" hidden="1" customHeight="1" x14ac:dyDescent="0.3">
      <c r="A53" s="638"/>
      <c r="B53" s="620"/>
      <c r="C53" s="427"/>
      <c r="D53" s="124"/>
      <c r="E53" s="121"/>
      <c r="F53" s="613"/>
      <c r="G53" s="98"/>
    </row>
    <row r="54" spans="1:8" ht="24.95" hidden="1" customHeight="1" x14ac:dyDescent="0.3">
      <c r="A54" s="638"/>
      <c r="B54" s="620"/>
      <c r="C54" s="427"/>
      <c r="D54" s="124"/>
      <c r="E54" s="121"/>
      <c r="F54" s="613"/>
      <c r="G54" s="98"/>
    </row>
    <row r="55" spans="1:8" ht="24.95" customHeight="1" x14ac:dyDescent="0.3">
      <c r="A55" s="638" t="s">
        <v>240</v>
      </c>
      <c r="B55" s="620" t="s">
        <v>640</v>
      </c>
      <c r="C55" s="427"/>
      <c r="D55" s="124"/>
      <c r="E55" s="121"/>
      <c r="F55" s="613">
        <v>5320000</v>
      </c>
      <c r="G55" s="98"/>
    </row>
    <row r="56" spans="1:8" ht="21.75" customHeight="1" x14ac:dyDescent="0.3">
      <c r="A56" s="637" t="s">
        <v>240</v>
      </c>
      <c r="B56" s="633" t="s">
        <v>641</v>
      </c>
      <c r="C56" s="427"/>
      <c r="D56" s="124"/>
      <c r="E56" s="121"/>
      <c r="F56" s="614">
        <v>1249000</v>
      </c>
      <c r="G56" s="98"/>
    </row>
    <row r="57" spans="1:8" ht="34.5" customHeight="1" x14ac:dyDescent="0.3">
      <c r="A57" s="637" t="s">
        <v>240</v>
      </c>
      <c r="B57" s="633" t="s">
        <v>642</v>
      </c>
      <c r="C57" s="428">
        <f>SUM(C46:C56)</f>
        <v>0</v>
      </c>
      <c r="D57" s="116">
        <f>SUM(D46:D56)</f>
        <v>0</v>
      </c>
      <c r="E57" s="428">
        <f>SUM(E46:E56)</f>
        <v>0</v>
      </c>
      <c r="F57" s="615">
        <v>1300000</v>
      </c>
      <c r="G57" s="116">
        <f>SUM(G46:G56)</f>
        <v>0</v>
      </c>
    </row>
    <row r="58" spans="1:8" ht="34.5" customHeight="1" x14ac:dyDescent="0.3">
      <c r="A58" s="637" t="s">
        <v>240</v>
      </c>
      <c r="B58" s="633" t="s">
        <v>643</v>
      </c>
      <c r="C58" s="428"/>
      <c r="D58" s="116"/>
      <c r="E58" s="428"/>
      <c r="F58" s="615">
        <v>200000</v>
      </c>
      <c r="G58" s="116"/>
    </row>
    <row r="59" spans="1:8" ht="34.5" customHeight="1" x14ac:dyDescent="0.3">
      <c r="A59" s="637" t="s">
        <v>539</v>
      </c>
      <c r="B59" s="633" t="s">
        <v>570</v>
      </c>
      <c r="C59" s="428"/>
      <c r="D59" s="116"/>
      <c r="E59" s="428"/>
      <c r="F59" s="615">
        <v>978000</v>
      </c>
      <c r="G59" s="116"/>
    </row>
    <row r="60" spans="1:8" ht="34.5" customHeight="1" x14ac:dyDescent="0.3">
      <c r="A60" s="637" t="s">
        <v>539</v>
      </c>
      <c r="B60" s="633" t="s">
        <v>645</v>
      </c>
      <c r="C60" s="428"/>
      <c r="D60" s="116"/>
      <c r="E60" s="428"/>
      <c r="F60" s="615">
        <v>740000</v>
      </c>
      <c r="G60" s="116"/>
    </row>
    <row r="61" spans="1:8" ht="24.95" customHeight="1" x14ac:dyDescent="0.3">
      <c r="A61" s="637" t="s">
        <v>240</v>
      </c>
      <c r="B61" s="626"/>
      <c r="C61" s="116"/>
      <c r="D61" s="116"/>
      <c r="E61" s="114"/>
      <c r="F61" s="615"/>
      <c r="G61" s="108"/>
    </row>
    <row r="62" spans="1:8" ht="24.95" customHeight="1" x14ac:dyDescent="0.3">
      <c r="A62" s="637" t="s">
        <v>241</v>
      </c>
      <c r="B62" s="626" t="s">
        <v>571</v>
      </c>
      <c r="C62" s="116"/>
      <c r="D62" s="116"/>
      <c r="E62" s="114"/>
      <c r="F62" s="615">
        <v>6959000</v>
      </c>
      <c r="G62" s="108"/>
    </row>
    <row r="63" spans="1:8" ht="24.95" customHeight="1" x14ac:dyDescent="0.3">
      <c r="A63" s="640" t="s">
        <v>242</v>
      </c>
      <c r="B63" s="634" t="s">
        <v>243</v>
      </c>
      <c r="C63" s="66">
        <f>SUM(C57,C61)</f>
        <v>0</v>
      </c>
      <c r="D63" s="66">
        <f>SUM(D57,D61)</f>
        <v>0</v>
      </c>
      <c r="E63" s="66">
        <f>SUM(E57,E61)</f>
        <v>0</v>
      </c>
      <c r="F63" s="611">
        <f>SUM(F46:F62)</f>
        <v>33921000</v>
      </c>
      <c r="G63" s="125">
        <f>SUM(G57,G61)</f>
        <v>0</v>
      </c>
    </row>
    <row r="64" spans="1:8" ht="24.95" customHeight="1" x14ac:dyDescent="0.3">
      <c r="A64" s="637"/>
      <c r="B64" s="626"/>
      <c r="C64" s="111"/>
      <c r="D64" s="108"/>
      <c r="E64" s="411"/>
      <c r="F64" s="616"/>
      <c r="G64" s="108"/>
      <c r="H64" s="60"/>
    </row>
    <row r="65" spans="1:8" ht="24.95" customHeight="1" x14ac:dyDescent="0.3">
      <c r="A65" s="637"/>
      <c r="B65" s="626"/>
      <c r="C65" s="111"/>
      <c r="D65" s="108"/>
      <c r="E65" s="411"/>
      <c r="F65" s="616"/>
      <c r="G65" s="108"/>
      <c r="H65" s="60"/>
    </row>
    <row r="66" spans="1:8" ht="24.95" customHeight="1" x14ac:dyDescent="0.3">
      <c r="A66" s="638"/>
      <c r="B66" s="620"/>
      <c r="C66" s="120"/>
      <c r="D66" s="118"/>
      <c r="E66" s="121"/>
      <c r="F66" s="606"/>
      <c r="G66" s="98"/>
      <c r="H66" s="60"/>
    </row>
    <row r="67" spans="1:8" ht="24.95" customHeight="1" x14ac:dyDescent="0.3">
      <c r="A67" s="638"/>
      <c r="B67" s="620"/>
      <c r="C67" s="120"/>
      <c r="D67" s="118"/>
      <c r="E67" s="121"/>
      <c r="F67" s="606"/>
      <c r="G67" s="98"/>
      <c r="H67" s="60"/>
    </row>
    <row r="68" spans="1:8" ht="24.95" customHeight="1" x14ac:dyDescent="0.3">
      <c r="A68" s="638"/>
      <c r="B68" s="620"/>
      <c r="C68" s="120"/>
      <c r="D68" s="118"/>
      <c r="E68" s="121"/>
      <c r="F68" s="606"/>
      <c r="G68" s="98"/>
      <c r="H68" s="60"/>
    </row>
    <row r="69" spans="1:8" ht="24.95" customHeight="1" x14ac:dyDescent="0.3">
      <c r="A69" s="637"/>
      <c r="B69" s="626"/>
      <c r="C69" s="111">
        <f>SUM(C66:C68)</f>
        <v>0</v>
      </c>
      <c r="D69" s="108">
        <f>SUM(D66:D68)</f>
        <v>0</v>
      </c>
      <c r="E69" s="111">
        <f>SUM(E66:E68)</f>
        <v>0</v>
      </c>
      <c r="F69" s="607">
        <f>SUM(F66:F68)</f>
        <v>0</v>
      </c>
      <c r="G69" s="108">
        <f>SUM(G66:G68)</f>
        <v>0</v>
      </c>
      <c r="H69" s="60"/>
    </row>
    <row r="70" spans="1:8" ht="24.95" customHeight="1" x14ac:dyDescent="0.3">
      <c r="A70" s="640"/>
      <c r="B70" s="634"/>
      <c r="C70" s="45">
        <f>SUM(C64:C65,C69)</f>
        <v>0</v>
      </c>
      <c r="D70" s="45">
        <f>SUM(D64:D65,D69)</f>
        <v>0</v>
      </c>
      <c r="E70" s="45">
        <f>SUM(E64:E65,E69)</f>
        <v>0</v>
      </c>
      <c r="F70" s="617">
        <f>SUM(F64:F65,F69)</f>
        <v>0</v>
      </c>
      <c r="G70" s="41">
        <f>SUM(G64:G65,G69)</f>
        <v>0</v>
      </c>
      <c r="H70" s="60"/>
    </row>
    <row r="71" spans="1:8" ht="24.95" customHeight="1" x14ac:dyDescent="0.3">
      <c r="A71" s="641"/>
      <c r="B71" s="635" t="s">
        <v>248</v>
      </c>
      <c r="C71" s="434">
        <f>SUM(C70,C63,C45)</f>
        <v>0</v>
      </c>
      <c r="D71" s="433">
        <f>SUM(D70,D63,D45)</f>
        <v>0</v>
      </c>
      <c r="E71" s="434">
        <f>SUM(E70,E63,E45)</f>
        <v>0</v>
      </c>
      <c r="F71" s="618">
        <f>SUM(F70,F63,F45)</f>
        <v>69586000</v>
      </c>
      <c r="G71" s="126">
        <f>SUM(G70,G63,G45)</f>
        <v>0</v>
      </c>
    </row>
    <row r="72" spans="1:8" ht="24.95" customHeight="1" x14ac:dyDescent="0.3">
      <c r="G72" s="39"/>
    </row>
    <row r="73" spans="1:8" ht="24.95" customHeight="1" x14ac:dyDescent="0.3">
      <c r="G73" s="38"/>
    </row>
    <row r="74" spans="1:8" x14ac:dyDescent="0.3">
      <c r="G74" s="36"/>
    </row>
    <row r="75" spans="1:8" x14ac:dyDescent="0.3">
      <c r="G75" s="36"/>
    </row>
    <row r="76" spans="1:8" x14ac:dyDescent="0.3">
      <c r="G76" s="36"/>
    </row>
    <row r="77" spans="1:8" x14ac:dyDescent="0.3">
      <c r="G77" s="36"/>
    </row>
  </sheetData>
  <mergeCells count="6">
    <mergeCell ref="F1:F4"/>
    <mergeCell ref="A1:A4"/>
    <mergeCell ref="B1:B4"/>
    <mergeCell ref="C1:E2"/>
    <mergeCell ref="C3:D3"/>
    <mergeCell ref="E3:E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Header>&amp;L&amp;"Times,Félkövér"&amp;14Hegyeshalom Nagyközségi Önkormányzat&amp;C&amp;"Times,Félkövér"&amp;14FELHALMOZÁSI KIADÁSOK2015. terv&amp;R6. mellékletAdatok: Ft-ban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tabColor rgb="FFFF0000"/>
    <pageSetUpPr fitToPage="1"/>
  </sheetPr>
  <dimension ref="A1:G49"/>
  <sheetViews>
    <sheetView view="pageLayout" zoomScale="80" zoomScaleNormal="80" zoomScalePageLayoutView="80" workbookViewId="0">
      <selection activeCell="F45" sqref="F45"/>
    </sheetView>
  </sheetViews>
  <sheetFormatPr defaultRowHeight="18" x14ac:dyDescent="0.25"/>
  <cols>
    <col min="1" max="1" width="7.42578125" style="658" customWidth="1"/>
    <col min="2" max="2" width="59.85546875" style="658" bestFit="1" customWidth="1"/>
    <col min="3" max="4" width="13.85546875" style="658" hidden="1" customWidth="1"/>
    <col min="5" max="5" width="14.42578125" style="658" hidden="1" customWidth="1"/>
    <col min="6" max="6" width="29.140625" style="658" customWidth="1"/>
    <col min="7" max="7" width="19.85546875" style="658" customWidth="1"/>
  </cols>
  <sheetData>
    <row r="1" spans="1:7" ht="18.75" x14ac:dyDescent="0.3">
      <c r="A1" s="806" t="s">
        <v>273</v>
      </c>
      <c r="B1" s="303"/>
      <c r="C1" s="800" t="s">
        <v>39</v>
      </c>
      <c r="D1" s="801"/>
      <c r="E1" s="802"/>
      <c r="F1" s="296"/>
      <c r="G1" s="642" t="s">
        <v>38</v>
      </c>
    </row>
    <row r="2" spans="1:7" ht="18.75" x14ac:dyDescent="0.3">
      <c r="A2" s="807"/>
      <c r="B2" s="304" t="s">
        <v>620</v>
      </c>
      <c r="C2" s="803"/>
      <c r="D2" s="804"/>
      <c r="E2" s="805"/>
      <c r="F2" s="297" t="s">
        <v>649</v>
      </c>
      <c r="G2" s="601" t="s">
        <v>122</v>
      </c>
    </row>
    <row r="3" spans="1:7" ht="18.75" x14ac:dyDescent="0.3">
      <c r="A3" s="808"/>
      <c r="B3" s="305"/>
      <c r="C3" s="298" t="s">
        <v>44</v>
      </c>
      <c r="D3" s="298" t="s">
        <v>377</v>
      </c>
      <c r="E3" s="643" t="s">
        <v>58</v>
      </c>
      <c r="F3" s="298" t="s">
        <v>59</v>
      </c>
      <c r="G3" s="601" t="s">
        <v>126</v>
      </c>
    </row>
    <row r="4" spans="1:7" ht="18.75" x14ac:dyDescent="0.3">
      <c r="A4" s="644" t="s">
        <v>254</v>
      </c>
      <c r="B4" s="645" t="s">
        <v>255</v>
      </c>
      <c r="C4" s="298"/>
      <c r="D4" s="298"/>
      <c r="E4" s="143"/>
      <c r="F4" s="298"/>
      <c r="G4" s="601"/>
    </row>
    <row r="5" spans="1:7" ht="18.75" x14ac:dyDescent="0.3">
      <c r="A5" s="646"/>
      <c r="B5" s="646"/>
      <c r="C5" s="647"/>
      <c r="D5" s="648"/>
      <c r="E5" s="649"/>
      <c r="F5" s="67"/>
      <c r="G5" s="550"/>
    </row>
    <row r="6" spans="1:7" ht="18.75" x14ac:dyDescent="0.3">
      <c r="A6" s="646"/>
      <c r="B6" s="646"/>
      <c r="C6" s="647"/>
      <c r="D6" s="648"/>
      <c r="E6" s="649"/>
      <c r="F6" s="67"/>
      <c r="G6" s="550"/>
    </row>
    <row r="7" spans="1:7" ht="18.75" x14ac:dyDescent="0.3">
      <c r="A7" s="646"/>
      <c r="B7" s="646"/>
      <c r="C7" s="647"/>
      <c r="D7" s="648"/>
      <c r="E7" s="649"/>
      <c r="F7" s="67"/>
      <c r="G7" s="550"/>
    </row>
    <row r="8" spans="1:7" ht="18.75" x14ac:dyDescent="0.3">
      <c r="A8" s="646"/>
      <c r="B8" s="646" t="s">
        <v>622</v>
      </c>
      <c r="C8" s="647"/>
      <c r="D8" s="648"/>
      <c r="E8" s="649"/>
      <c r="F8" s="516">
        <v>300000</v>
      </c>
      <c r="G8" s="531"/>
    </row>
    <row r="9" spans="1:7" ht="18.75" x14ac:dyDescent="0.3">
      <c r="A9" s="646"/>
      <c r="B9" s="650" t="s">
        <v>577</v>
      </c>
      <c r="C9" s="647"/>
      <c r="D9" s="648"/>
      <c r="E9" s="649"/>
      <c r="F9" s="67">
        <v>5500000</v>
      </c>
      <c r="G9" s="550"/>
    </row>
    <row r="10" spans="1:7" ht="18.75" x14ac:dyDescent="0.3">
      <c r="A10" s="646"/>
      <c r="B10" s="650"/>
      <c r="C10" s="647"/>
      <c r="D10" s="648"/>
      <c r="E10" s="649"/>
      <c r="F10" s="67"/>
      <c r="G10" s="550"/>
    </row>
    <row r="11" spans="1:7" ht="18.75" x14ac:dyDescent="0.3">
      <c r="A11" s="530"/>
      <c r="B11" s="650"/>
      <c r="C11" s="647"/>
      <c r="D11" s="648"/>
      <c r="E11" s="649"/>
      <c r="F11" s="67"/>
      <c r="G11" s="550"/>
    </row>
    <row r="12" spans="1:7" ht="18.75" x14ac:dyDescent="0.3">
      <c r="A12" s="530"/>
      <c r="B12" s="650"/>
      <c r="C12" s="647"/>
      <c r="D12" s="648"/>
      <c r="E12" s="649"/>
      <c r="F12" s="67"/>
      <c r="G12" s="550"/>
    </row>
    <row r="13" spans="1:7" ht="18.75" x14ac:dyDescent="0.3">
      <c r="A13" s="530"/>
      <c r="B13" s="650"/>
      <c r="C13" s="647"/>
      <c r="D13" s="648"/>
      <c r="E13" s="649"/>
      <c r="F13" s="516"/>
      <c r="G13" s="550"/>
    </row>
    <row r="14" spans="1:7" ht="18.75" x14ac:dyDescent="0.3">
      <c r="A14" s="530"/>
      <c r="B14" s="650"/>
      <c r="C14" s="647"/>
      <c r="D14" s="648"/>
      <c r="E14" s="649"/>
      <c r="F14" s="516"/>
      <c r="G14" s="550"/>
    </row>
    <row r="15" spans="1:7" ht="18.75" x14ac:dyDescent="0.3">
      <c r="A15" s="651" t="s">
        <v>256</v>
      </c>
      <c r="B15" s="651" t="s">
        <v>257</v>
      </c>
      <c r="C15" s="173">
        <f>SUM(C5:C14)</f>
        <v>0</v>
      </c>
      <c r="D15" s="117">
        <f>SUM(D5:D14)</f>
        <v>0</v>
      </c>
      <c r="E15" s="173">
        <f>SUM(E5:E14)</f>
        <v>0</v>
      </c>
      <c r="F15" s="117">
        <f>SUM(F5:F14)</f>
        <v>5800000</v>
      </c>
      <c r="G15" s="117">
        <f>SUM(G5:G14)</f>
        <v>0</v>
      </c>
    </row>
    <row r="16" spans="1:7" ht="18.75" x14ac:dyDescent="0.3">
      <c r="A16" s="646"/>
      <c r="B16" s="646"/>
      <c r="C16" s="127"/>
      <c r="D16" s="127"/>
      <c r="E16" s="652"/>
      <c r="F16" s="29"/>
      <c r="G16" s="550"/>
    </row>
    <row r="17" spans="1:7" ht="18.75" x14ac:dyDescent="0.3">
      <c r="A17" s="646"/>
      <c r="B17" s="646"/>
      <c r="C17" s="653"/>
      <c r="D17" s="127"/>
      <c r="E17" s="649"/>
      <c r="F17" s="29"/>
      <c r="G17" s="550"/>
    </row>
    <row r="18" spans="1:7" ht="18.75" x14ac:dyDescent="0.3">
      <c r="A18" s="651" t="s">
        <v>258</v>
      </c>
      <c r="B18" s="651" t="s">
        <v>259</v>
      </c>
      <c r="C18" s="173">
        <f>SUM(C16:C17)</f>
        <v>0</v>
      </c>
      <c r="D18" s="117">
        <f>SUM(D16:D17)</f>
        <v>0</v>
      </c>
      <c r="E18" s="173">
        <f>SUM(E16:E17)</f>
        <v>0</v>
      </c>
      <c r="F18" s="117">
        <f>SUM(F16:F17)</f>
        <v>0</v>
      </c>
      <c r="G18" s="117">
        <f>SUM(G16:G17)</f>
        <v>0</v>
      </c>
    </row>
    <row r="19" spans="1:7" ht="18.75" hidden="1" x14ac:dyDescent="0.3">
      <c r="A19" s="646"/>
      <c r="B19" s="646"/>
      <c r="C19" s="653"/>
      <c r="D19" s="127"/>
      <c r="E19" s="649"/>
      <c r="F19" s="67"/>
      <c r="G19" s="550"/>
    </row>
    <row r="20" spans="1:7" ht="18.75" hidden="1" x14ac:dyDescent="0.3">
      <c r="A20" s="650"/>
      <c r="B20" s="650"/>
      <c r="C20" s="653"/>
      <c r="D20" s="127"/>
      <c r="E20" s="649"/>
      <c r="F20" s="67"/>
      <c r="G20" s="550"/>
    </row>
    <row r="21" spans="1:7" ht="18.75" hidden="1" x14ac:dyDescent="0.3">
      <c r="A21" s="646"/>
      <c r="B21" s="646"/>
      <c r="C21" s="653"/>
      <c r="D21" s="127"/>
      <c r="E21" s="649"/>
      <c r="F21" s="67"/>
      <c r="G21" s="550"/>
    </row>
    <row r="22" spans="1:7" ht="18.75" hidden="1" x14ac:dyDescent="0.3">
      <c r="A22" s="646"/>
      <c r="B22" s="646"/>
      <c r="C22" s="653"/>
      <c r="D22" s="127"/>
      <c r="E22" s="649"/>
      <c r="F22" s="67"/>
      <c r="G22" s="550"/>
    </row>
    <row r="23" spans="1:7" ht="18.75" hidden="1" x14ac:dyDescent="0.3">
      <c r="A23" s="646"/>
      <c r="B23" s="646"/>
      <c r="C23" s="653"/>
      <c r="D23" s="127"/>
      <c r="E23" s="649"/>
      <c r="F23" s="67"/>
      <c r="G23" s="550"/>
    </row>
    <row r="24" spans="1:7" ht="18.75" hidden="1" x14ac:dyDescent="0.3">
      <c r="A24" s="646"/>
      <c r="B24" s="646"/>
      <c r="C24" s="653"/>
      <c r="D24" s="127"/>
      <c r="E24" s="649"/>
      <c r="F24" s="67"/>
      <c r="G24" s="550"/>
    </row>
    <row r="25" spans="1:7" ht="18.75" hidden="1" x14ac:dyDescent="0.3">
      <c r="A25" s="646"/>
      <c r="B25" s="646"/>
      <c r="C25" s="653"/>
      <c r="D25" s="127"/>
      <c r="E25" s="649"/>
      <c r="F25" s="67"/>
      <c r="G25" s="550"/>
    </row>
    <row r="26" spans="1:7" ht="18.75" hidden="1" x14ac:dyDescent="0.3">
      <c r="A26" s="646"/>
      <c r="B26" s="646"/>
      <c r="C26" s="653"/>
      <c r="D26" s="127"/>
      <c r="E26" s="649"/>
      <c r="F26" s="67"/>
      <c r="G26" s="550"/>
    </row>
    <row r="27" spans="1:7" ht="18.75" hidden="1" x14ac:dyDescent="0.3">
      <c r="A27" s="646"/>
      <c r="B27" s="646"/>
      <c r="C27" s="653"/>
      <c r="D27" s="127"/>
      <c r="E27" s="649"/>
      <c r="F27" s="67"/>
      <c r="G27" s="550"/>
    </row>
    <row r="28" spans="1:7" ht="18.75" hidden="1" x14ac:dyDescent="0.3">
      <c r="A28" s="646"/>
      <c r="B28" s="646"/>
      <c r="C28" s="653"/>
      <c r="D28" s="127"/>
      <c r="E28" s="649"/>
      <c r="F28" s="67"/>
      <c r="G28" s="550"/>
    </row>
    <row r="29" spans="1:7" ht="18.75" hidden="1" x14ac:dyDescent="0.3">
      <c r="A29" s="646"/>
      <c r="B29" s="646"/>
      <c r="C29" s="653"/>
      <c r="D29" s="127"/>
      <c r="E29" s="649"/>
      <c r="F29" s="67"/>
      <c r="G29" s="550"/>
    </row>
    <row r="30" spans="1:7" ht="18.75" hidden="1" x14ac:dyDescent="0.3">
      <c r="A30" s="646"/>
      <c r="B30" s="654"/>
      <c r="C30" s="653"/>
      <c r="D30" s="127"/>
      <c r="E30" s="649"/>
      <c r="F30" s="67"/>
      <c r="G30" s="550"/>
    </row>
    <row r="31" spans="1:7" ht="18.75" hidden="1" x14ac:dyDescent="0.3">
      <c r="A31" s="646"/>
      <c r="B31" s="654"/>
      <c r="C31" s="653"/>
      <c r="D31" s="127"/>
      <c r="E31" s="649"/>
      <c r="F31" s="67"/>
      <c r="G31" s="550"/>
    </row>
    <row r="32" spans="1:7" ht="18.75" hidden="1" x14ac:dyDescent="0.3">
      <c r="A32" s="646"/>
      <c r="B32" s="646"/>
      <c r="C32" s="653"/>
      <c r="D32" s="127"/>
      <c r="E32" s="649"/>
      <c r="F32" s="67"/>
      <c r="G32" s="550"/>
    </row>
    <row r="33" spans="1:7" ht="18.75" hidden="1" x14ac:dyDescent="0.3">
      <c r="A33" s="646"/>
      <c r="B33" s="646"/>
      <c r="C33" s="653"/>
      <c r="D33" s="127"/>
      <c r="E33" s="649"/>
      <c r="F33" s="67"/>
      <c r="G33" s="550"/>
    </row>
    <row r="34" spans="1:7" ht="18.75" x14ac:dyDescent="0.3">
      <c r="A34" s="646"/>
      <c r="B34" s="646"/>
      <c r="C34" s="653"/>
      <c r="D34" s="127"/>
      <c r="E34" s="649"/>
      <c r="F34" s="67"/>
      <c r="G34" s="550"/>
    </row>
    <row r="35" spans="1:7" ht="18.75" x14ac:dyDescent="0.3">
      <c r="A35" s="646"/>
      <c r="B35" s="646"/>
      <c r="C35" s="653"/>
      <c r="D35" s="127"/>
      <c r="E35" s="649"/>
      <c r="F35" s="67"/>
      <c r="G35" s="550"/>
    </row>
    <row r="36" spans="1:7" ht="18.75" x14ac:dyDescent="0.3">
      <c r="A36" s="646"/>
      <c r="B36" s="646" t="s">
        <v>578</v>
      </c>
      <c r="C36" s="653"/>
      <c r="D36" s="127"/>
      <c r="E36" s="649"/>
      <c r="F36" s="67">
        <v>1080000</v>
      </c>
      <c r="G36" s="550"/>
    </row>
    <row r="37" spans="1:7" ht="18.75" x14ac:dyDescent="0.3">
      <c r="A37" s="646"/>
      <c r="B37" s="655" t="s">
        <v>579</v>
      </c>
      <c r="C37" s="653"/>
      <c r="D37" s="127"/>
      <c r="E37" s="649"/>
      <c r="F37" s="67">
        <v>7000000</v>
      </c>
      <c r="G37" s="550"/>
    </row>
    <row r="38" spans="1:7" ht="18.75" x14ac:dyDescent="0.3">
      <c r="A38" s="646"/>
      <c r="B38" s="655"/>
      <c r="C38" s="653"/>
      <c r="D38" s="127"/>
      <c r="E38" s="649"/>
      <c r="F38" s="67"/>
      <c r="G38" s="550"/>
    </row>
    <row r="39" spans="1:7" ht="18.75" x14ac:dyDescent="0.3">
      <c r="A39" s="646"/>
      <c r="B39" s="646"/>
      <c r="C39" s="653"/>
      <c r="D39" s="127"/>
      <c r="E39" s="649"/>
      <c r="F39" s="67"/>
      <c r="G39" s="550"/>
    </row>
    <row r="40" spans="1:7" ht="18.75" x14ac:dyDescent="0.3">
      <c r="A40" s="646"/>
      <c r="B40" s="646"/>
      <c r="C40" s="653"/>
      <c r="D40" s="127"/>
      <c r="E40" s="649"/>
      <c r="F40" s="67"/>
      <c r="G40" s="550"/>
    </row>
    <row r="41" spans="1:7" ht="18.75" x14ac:dyDescent="0.3">
      <c r="A41" s="646"/>
      <c r="B41" s="646"/>
      <c r="C41" s="653"/>
      <c r="D41" s="127"/>
      <c r="E41" s="649"/>
      <c r="F41" s="67"/>
      <c r="G41" s="550"/>
    </row>
    <row r="42" spans="1:7" ht="18.75" x14ac:dyDescent="0.3">
      <c r="A42" s="646"/>
      <c r="B42" s="646"/>
      <c r="C42" s="653"/>
      <c r="D42" s="127"/>
      <c r="E42" s="649"/>
      <c r="F42" s="67"/>
      <c r="G42" s="550"/>
    </row>
    <row r="43" spans="1:7" ht="18.75" x14ac:dyDescent="0.3">
      <c r="A43" s="651" t="s">
        <v>260</v>
      </c>
      <c r="B43" s="651" t="s">
        <v>261</v>
      </c>
      <c r="C43" s="173">
        <f>SUM(C19:C42)</f>
        <v>0</v>
      </c>
      <c r="D43" s="117">
        <f>SUM(D19:D42)</f>
        <v>0</v>
      </c>
      <c r="E43" s="173">
        <f>SUM(E19:E42)</f>
        <v>0</v>
      </c>
      <c r="F43" s="173">
        <f>SUM(F19:F42)</f>
        <v>8080000</v>
      </c>
      <c r="G43" s="117">
        <f>SUM(G19:G42)</f>
        <v>0</v>
      </c>
    </row>
    <row r="44" spans="1:7" ht="18.75" x14ac:dyDescent="0.3">
      <c r="A44" s="646"/>
      <c r="B44" s="646" t="s">
        <v>465</v>
      </c>
      <c r="C44" s="127"/>
      <c r="D44" s="127"/>
      <c r="E44" s="656"/>
      <c r="F44" s="67">
        <v>26003510</v>
      </c>
      <c r="G44" s="550"/>
    </row>
    <row r="45" spans="1:7" ht="18.75" x14ac:dyDescent="0.3">
      <c r="A45" s="646"/>
      <c r="B45" s="646"/>
      <c r="C45" s="127"/>
      <c r="D45" s="127"/>
      <c r="E45" s="656"/>
      <c r="F45" s="67"/>
      <c r="G45" s="550"/>
    </row>
    <row r="46" spans="1:7" ht="18.75" x14ac:dyDescent="0.3">
      <c r="A46" s="646"/>
      <c r="B46" s="646"/>
      <c r="C46" s="127"/>
      <c r="D46" s="127"/>
      <c r="E46" s="656"/>
      <c r="F46" s="67"/>
      <c r="G46" s="550"/>
    </row>
    <row r="47" spans="1:7" ht="18.75" x14ac:dyDescent="0.3">
      <c r="A47" s="651" t="s">
        <v>262</v>
      </c>
      <c r="B47" s="651" t="s">
        <v>263</v>
      </c>
      <c r="C47" s="117">
        <f>SUM(C44:C46)</f>
        <v>0</v>
      </c>
      <c r="D47" s="117">
        <f>SUM(D44:D46)</f>
        <v>0</v>
      </c>
      <c r="E47" s="117">
        <f>SUM(E44:E46)</f>
        <v>0</v>
      </c>
      <c r="F47" s="117">
        <f>SUM(F44:F46)</f>
        <v>26003510</v>
      </c>
      <c r="G47" s="117">
        <f>SUM(G44:G46)</f>
        <v>0</v>
      </c>
    </row>
    <row r="48" spans="1:7" ht="18.75" x14ac:dyDescent="0.3">
      <c r="A48" s="646"/>
      <c r="B48" s="646"/>
      <c r="C48" s="657"/>
      <c r="D48" s="657"/>
      <c r="E48" s="650"/>
      <c r="F48" s="30"/>
      <c r="G48" s="550"/>
    </row>
    <row r="49" spans="1:7" ht="18.75" x14ac:dyDescent="0.3">
      <c r="A49" s="295" t="s">
        <v>264</v>
      </c>
      <c r="B49" s="295" t="s">
        <v>265</v>
      </c>
      <c r="C49" s="165">
        <f>SUM(C47,C43,C18,C15,C4)</f>
        <v>0</v>
      </c>
      <c r="D49" s="165">
        <f>SUM(D47,D43,D18,D15,D4)</f>
        <v>0</v>
      </c>
      <c r="E49" s="165">
        <f>SUM(E47,E43,E18,E15,E4)</f>
        <v>0</v>
      </c>
      <c r="F49" s="165">
        <f>SUM(F47,F43,F18,F15,F4)</f>
        <v>39883510</v>
      </c>
      <c r="G49" s="165">
        <f>SUM(G47,G43,G18,G15,G4)</f>
        <v>0</v>
      </c>
    </row>
  </sheetData>
  <mergeCells count="2">
    <mergeCell ref="C1:E2"/>
    <mergeCell ref="A1:A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>
    <oddHeader>&amp;L&amp;"Times,Félkövér"&amp;14Hegyeshalom Nagyközségi Önkormányzat&amp;C&amp;"Times,Félkövér"&amp;14
Pénzeszköz átadás2015. évi terv&amp;R&amp;"Times,Normál"&amp;12 7. mellékletAdatok: Ft-ban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FF0000"/>
    <pageSetUpPr fitToPage="1"/>
  </sheetPr>
  <dimension ref="A3:K40"/>
  <sheetViews>
    <sheetView view="pageLayout" zoomScale="70" zoomScalePageLayoutView="70" workbookViewId="0">
      <selection activeCell="F28" sqref="F28"/>
    </sheetView>
  </sheetViews>
  <sheetFormatPr defaultRowHeight="12.75" x14ac:dyDescent="0.2"/>
  <cols>
    <col min="1" max="1" width="6.85546875" customWidth="1"/>
    <col min="2" max="2" width="53.85546875" customWidth="1"/>
    <col min="3" max="3" width="12" hidden="1" customWidth="1"/>
    <col min="4" max="4" width="11.140625" hidden="1" customWidth="1"/>
    <col min="5" max="5" width="13.140625" hidden="1" customWidth="1"/>
    <col min="6" max="6" width="20" customWidth="1"/>
    <col min="7" max="8" width="14.7109375" hidden="1" customWidth="1"/>
    <col min="9" max="9" width="2.7109375" hidden="1" customWidth="1"/>
    <col min="10" max="10" width="19.7109375" customWidth="1"/>
    <col min="11" max="11" width="9.5703125" bestFit="1" customWidth="1"/>
  </cols>
  <sheetData>
    <row r="3" spans="1:11" ht="15" customHeight="1" x14ac:dyDescent="0.3">
      <c r="A3" s="813" t="s">
        <v>273</v>
      </c>
      <c r="B3" s="299"/>
      <c r="C3" s="766" t="s">
        <v>39</v>
      </c>
      <c r="D3" s="766"/>
      <c r="E3" s="766"/>
      <c r="F3" s="766" t="s">
        <v>628</v>
      </c>
      <c r="G3" s="766"/>
      <c r="H3" s="766"/>
      <c r="I3" s="766"/>
      <c r="J3" s="766"/>
      <c r="K3" s="809"/>
    </row>
    <row r="4" spans="1:11" ht="15" customHeight="1" x14ac:dyDescent="0.3">
      <c r="A4" s="814"/>
      <c r="B4" s="300"/>
      <c r="C4" s="767" t="s">
        <v>249</v>
      </c>
      <c r="D4" s="767"/>
      <c r="E4" s="816" t="s">
        <v>58</v>
      </c>
      <c r="F4" s="810" t="s">
        <v>285</v>
      </c>
      <c r="G4" s="766" t="s">
        <v>286</v>
      </c>
      <c r="H4" s="766"/>
      <c r="I4" s="602"/>
      <c r="J4" s="810" t="s">
        <v>51</v>
      </c>
      <c r="K4" s="809"/>
    </row>
    <row r="5" spans="1:11" ht="18" customHeight="1" x14ac:dyDescent="0.3">
      <c r="A5" s="814"/>
      <c r="B5" s="301" t="s">
        <v>432</v>
      </c>
      <c r="C5" s="767"/>
      <c r="D5" s="767"/>
      <c r="E5" s="817"/>
      <c r="F5" s="811"/>
      <c r="G5" s="810" t="s">
        <v>129</v>
      </c>
      <c r="H5" s="810" t="s">
        <v>130</v>
      </c>
      <c r="I5" s="604"/>
      <c r="J5" s="811"/>
      <c r="K5" s="104"/>
    </row>
    <row r="6" spans="1:11" ht="18" customHeight="1" x14ac:dyDescent="0.3">
      <c r="A6" s="815"/>
      <c r="B6" s="302"/>
      <c r="C6" s="409" t="s">
        <v>395</v>
      </c>
      <c r="D6" s="409" t="s">
        <v>284</v>
      </c>
      <c r="E6" s="818"/>
      <c r="F6" s="812"/>
      <c r="G6" s="812"/>
      <c r="H6" s="812"/>
      <c r="I6" s="603" t="s">
        <v>573</v>
      </c>
      <c r="J6" s="812"/>
    </row>
    <row r="7" spans="1:11" ht="18.75" x14ac:dyDescent="0.3">
      <c r="A7" s="7" t="s">
        <v>270</v>
      </c>
      <c r="B7" s="4" t="s">
        <v>77</v>
      </c>
      <c r="C7" s="412"/>
      <c r="D7" s="412"/>
      <c r="E7" s="108"/>
      <c r="F7" s="410">
        <v>0</v>
      </c>
      <c r="G7" s="416"/>
      <c r="H7" s="122"/>
      <c r="I7" s="122"/>
      <c r="J7" s="419">
        <f>SUM(F7:H7)</f>
        <v>0</v>
      </c>
    </row>
    <row r="8" spans="1:11" ht="18.75" x14ac:dyDescent="0.3">
      <c r="A8" s="7"/>
      <c r="B8" s="3" t="s">
        <v>281</v>
      </c>
      <c r="C8" s="119"/>
      <c r="D8" s="119"/>
      <c r="E8" s="108"/>
      <c r="F8" s="410">
        <v>0</v>
      </c>
      <c r="G8" s="416"/>
      <c r="H8" s="122"/>
      <c r="I8" s="122"/>
      <c r="J8" s="419">
        <f>SUM(F8:H8)</f>
        <v>0</v>
      </c>
    </row>
    <row r="9" spans="1:11" ht="18.75" x14ac:dyDescent="0.3">
      <c r="A9" s="113" t="s">
        <v>266</v>
      </c>
      <c r="B9" s="129" t="s">
        <v>267</v>
      </c>
      <c r="C9" s="128">
        <f>SUM(C7:C8)</f>
        <v>0</v>
      </c>
      <c r="D9" s="128">
        <f t="shared" ref="D9:J9" si="0">SUM(D7:D8)</f>
        <v>0</v>
      </c>
      <c r="E9" s="413">
        <f t="shared" si="0"/>
        <v>0</v>
      </c>
      <c r="F9" s="413">
        <f t="shared" si="0"/>
        <v>0</v>
      </c>
      <c r="G9" s="128">
        <f t="shared" si="0"/>
        <v>0</v>
      </c>
      <c r="H9" s="413">
        <f t="shared" si="0"/>
        <v>0</v>
      </c>
      <c r="I9" s="413"/>
      <c r="J9" s="420">
        <f t="shared" si="0"/>
        <v>0</v>
      </c>
    </row>
    <row r="10" spans="1:11" ht="18.75" x14ac:dyDescent="0.3">
      <c r="A10" s="7" t="s">
        <v>271</v>
      </c>
      <c r="B10" s="3" t="s">
        <v>67</v>
      </c>
      <c r="C10" s="429"/>
      <c r="D10" s="429"/>
      <c r="E10" s="108"/>
      <c r="F10" s="122">
        <v>400000</v>
      </c>
      <c r="G10" s="416"/>
      <c r="H10" s="122"/>
      <c r="I10" s="122"/>
      <c r="J10" s="419">
        <f>SUM(F10:H10)</f>
        <v>400000</v>
      </c>
    </row>
    <row r="11" spans="1:11" ht="18.75" x14ac:dyDescent="0.3">
      <c r="A11" s="7" t="s">
        <v>272</v>
      </c>
      <c r="B11" s="3" t="s">
        <v>557</v>
      </c>
      <c r="C11" s="415"/>
      <c r="D11" s="415"/>
      <c r="E11" s="414"/>
      <c r="F11" s="122"/>
      <c r="G11" s="416"/>
      <c r="H11" s="122"/>
      <c r="I11" s="122"/>
      <c r="J11" s="419">
        <f>SUM(F11:H11)</f>
        <v>0</v>
      </c>
    </row>
    <row r="12" spans="1:11" ht="18.75" x14ac:dyDescent="0.3">
      <c r="A12" s="113" t="s">
        <v>268</v>
      </c>
      <c r="B12" s="130" t="s">
        <v>269</v>
      </c>
      <c r="C12" s="108">
        <f t="shared" ref="C12:J12" si="1">SUM(C10:C11)</f>
        <v>0</v>
      </c>
      <c r="D12" s="108">
        <f t="shared" si="1"/>
        <v>0</v>
      </c>
      <c r="E12" s="387">
        <f t="shared" si="1"/>
        <v>0</v>
      </c>
      <c r="F12" s="387">
        <f t="shared" si="1"/>
        <v>400000</v>
      </c>
      <c r="G12" s="108">
        <f t="shared" si="1"/>
        <v>0</v>
      </c>
      <c r="H12" s="387">
        <f t="shared" si="1"/>
        <v>0</v>
      </c>
      <c r="I12" s="387"/>
      <c r="J12" s="117">
        <f t="shared" si="1"/>
        <v>400000</v>
      </c>
    </row>
    <row r="13" spans="1:11" ht="18.75" x14ac:dyDescent="0.3">
      <c r="A13" s="7"/>
      <c r="B13" s="3" t="s">
        <v>131</v>
      </c>
      <c r="C13" s="198"/>
      <c r="D13" s="198"/>
      <c r="E13" s="108"/>
      <c r="F13" s="122">
        <v>270000</v>
      </c>
      <c r="G13" s="416"/>
      <c r="H13" s="122"/>
      <c r="I13" s="122"/>
      <c r="J13" s="419">
        <f>SUM(F13:H13)</f>
        <v>270000</v>
      </c>
    </row>
    <row r="14" spans="1:11" ht="18.75" x14ac:dyDescent="0.3">
      <c r="A14" s="7"/>
      <c r="B14" s="3"/>
      <c r="C14" s="132"/>
      <c r="D14" s="132"/>
      <c r="E14" s="108"/>
      <c r="F14" s="122"/>
      <c r="G14" s="416"/>
      <c r="H14" s="122"/>
      <c r="I14" s="122"/>
      <c r="J14" s="419">
        <f>SUM(F14:H14)</f>
        <v>0</v>
      </c>
    </row>
    <row r="15" spans="1:11" ht="18.75" x14ac:dyDescent="0.3">
      <c r="A15" s="113" t="s">
        <v>274</v>
      </c>
      <c r="B15" s="130" t="s">
        <v>275</v>
      </c>
      <c r="C15" s="108">
        <f>SUM(C13:C14)</f>
        <v>0</v>
      </c>
      <c r="D15" s="108">
        <f t="shared" ref="D15:J15" si="2">SUM(D13:D14)</f>
        <v>0</v>
      </c>
      <c r="E15" s="387">
        <f t="shared" si="2"/>
        <v>0</v>
      </c>
      <c r="F15" s="387">
        <f t="shared" si="2"/>
        <v>270000</v>
      </c>
      <c r="G15" s="108">
        <f t="shared" si="2"/>
        <v>0</v>
      </c>
      <c r="H15" s="387">
        <f t="shared" si="2"/>
        <v>0</v>
      </c>
      <c r="I15" s="387"/>
      <c r="J15" s="117">
        <f t="shared" si="2"/>
        <v>270000</v>
      </c>
    </row>
    <row r="16" spans="1:11" ht="18.75" x14ac:dyDescent="0.3">
      <c r="A16" s="7"/>
      <c r="B16" s="3" t="s">
        <v>72</v>
      </c>
      <c r="C16" s="198"/>
      <c r="D16" s="198"/>
      <c r="E16" s="108"/>
      <c r="F16" s="122">
        <v>1460000</v>
      </c>
      <c r="G16" s="416"/>
      <c r="H16" s="122"/>
      <c r="I16" s="122"/>
      <c r="J16" s="419">
        <f>SUM(F16:H16)</f>
        <v>1460000</v>
      </c>
    </row>
    <row r="17" spans="1:11" ht="18.75" x14ac:dyDescent="0.3">
      <c r="A17" s="7"/>
      <c r="B17" s="3" t="s">
        <v>278</v>
      </c>
      <c r="C17" s="120"/>
      <c r="D17" s="120"/>
      <c r="E17" s="117"/>
      <c r="F17" s="122"/>
      <c r="G17" s="416"/>
      <c r="H17" s="122"/>
      <c r="I17" s="122"/>
      <c r="J17" s="419">
        <f>SUM(F17:H17)</f>
        <v>0</v>
      </c>
    </row>
    <row r="18" spans="1:11" ht="18.75" x14ac:dyDescent="0.3">
      <c r="A18" s="7"/>
      <c r="B18" s="3" t="s">
        <v>287</v>
      </c>
      <c r="C18" s="120"/>
      <c r="D18" s="120"/>
      <c r="E18" s="117"/>
      <c r="F18" s="122"/>
      <c r="G18" s="416"/>
      <c r="H18" s="122"/>
      <c r="I18" s="122"/>
      <c r="J18" s="419">
        <f>SUM(F18:H18)</f>
        <v>0</v>
      </c>
    </row>
    <row r="19" spans="1:11" ht="18.75" x14ac:dyDescent="0.3">
      <c r="A19" s="113" t="s">
        <v>276</v>
      </c>
      <c r="B19" s="130" t="s">
        <v>277</v>
      </c>
      <c r="C19" s="108">
        <f t="shared" ref="C19:J19" si="3">SUM(C16:C18)</f>
        <v>0</v>
      </c>
      <c r="D19" s="108">
        <f t="shared" si="3"/>
        <v>0</v>
      </c>
      <c r="E19" s="387">
        <f t="shared" si="3"/>
        <v>0</v>
      </c>
      <c r="F19" s="387">
        <f t="shared" si="3"/>
        <v>1460000</v>
      </c>
      <c r="G19" s="108">
        <f t="shared" si="3"/>
        <v>0</v>
      </c>
      <c r="H19" s="387">
        <f t="shared" si="3"/>
        <v>0</v>
      </c>
      <c r="I19" s="387"/>
      <c r="J19" s="117">
        <f t="shared" si="3"/>
        <v>1460000</v>
      </c>
    </row>
    <row r="20" spans="1:11" ht="18.75" x14ac:dyDescent="0.3">
      <c r="A20" s="7"/>
      <c r="B20" s="31" t="s">
        <v>461</v>
      </c>
      <c r="C20" s="118"/>
      <c r="D20" s="118"/>
      <c r="E20" s="108"/>
      <c r="F20" s="122">
        <v>125000</v>
      </c>
      <c r="G20" s="416"/>
      <c r="H20" s="122"/>
      <c r="I20" s="122"/>
      <c r="J20" s="419">
        <f t="shared" ref="J20:J25" si="4">SUM(F20:H20)</f>
        <v>125000</v>
      </c>
    </row>
    <row r="21" spans="1:11" ht="18.75" x14ac:dyDescent="0.3">
      <c r="A21" s="7"/>
      <c r="B21" s="31" t="s">
        <v>558</v>
      </c>
      <c r="C21" s="118"/>
      <c r="D21" s="118"/>
      <c r="E21" s="108"/>
      <c r="F21" s="122">
        <v>1160000</v>
      </c>
      <c r="G21" s="416"/>
      <c r="H21" s="122"/>
      <c r="I21" s="122"/>
      <c r="J21" s="419">
        <f t="shared" si="4"/>
        <v>1160000</v>
      </c>
    </row>
    <row r="22" spans="1:11" ht="18.75" x14ac:dyDescent="0.3">
      <c r="A22" s="7"/>
      <c r="B22" s="31" t="s">
        <v>559</v>
      </c>
      <c r="C22" s="118"/>
      <c r="D22" s="118"/>
      <c r="E22" s="108"/>
      <c r="F22" s="122"/>
      <c r="G22" s="416"/>
      <c r="H22" s="122"/>
      <c r="I22" s="122"/>
      <c r="J22" s="419">
        <f t="shared" si="4"/>
        <v>0</v>
      </c>
    </row>
    <row r="23" spans="1:11" ht="18.75" x14ac:dyDescent="0.3">
      <c r="A23" s="7"/>
      <c r="B23" s="31"/>
      <c r="C23" s="118"/>
      <c r="D23" s="118"/>
      <c r="E23" s="108"/>
      <c r="F23" s="122"/>
      <c r="G23" s="416"/>
      <c r="H23" s="122"/>
      <c r="I23" s="122"/>
      <c r="J23" s="419">
        <f t="shared" si="4"/>
        <v>0</v>
      </c>
    </row>
    <row r="24" spans="1:11" ht="18.75" x14ac:dyDescent="0.3">
      <c r="A24" s="7"/>
      <c r="B24" s="515"/>
      <c r="C24" s="212">
        <f>SUM(C20:C23)</f>
        <v>0</v>
      </c>
      <c r="D24" s="212">
        <f>SUM(D20:D23)</f>
        <v>0</v>
      </c>
      <c r="E24" s="111">
        <f>SUM(E20:E23)</f>
        <v>0</v>
      </c>
      <c r="F24" s="416"/>
      <c r="G24" s="421"/>
      <c r="H24" s="421"/>
      <c r="I24" s="421"/>
      <c r="J24" s="418">
        <f t="shared" si="4"/>
        <v>0</v>
      </c>
    </row>
    <row r="25" spans="1:11" ht="18.75" x14ac:dyDescent="0.3">
      <c r="A25" s="7"/>
      <c r="B25" s="422"/>
      <c r="C25" s="120"/>
      <c r="D25" s="120"/>
      <c r="E25" s="111"/>
      <c r="F25" s="122">
        <v>0</v>
      </c>
      <c r="G25" s="416"/>
      <c r="H25" s="122"/>
      <c r="I25" s="122"/>
      <c r="J25" s="418">
        <f t="shared" si="4"/>
        <v>0</v>
      </c>
    </row>
    <row r="26" spans="1:11" ht="18.75" x14ac:dyDescent="0.3">
      <c r="A26" s="113" t="s">
        <v>279</v>
      </c>
      <c r="B26" s="130" t="s">
        <v>280</v>
      </c>
      <c r="C26" s="108">
        <f>SUM(C24:C25)</f>
        <v>0</v>
      </c>
      <c r="D26" s="108">
        <f>SUM(D24:D25)</f>
        <v>0</v>
      </c>
      <c r="E26" s="108">
        <f>SUM(E24:E25)</f>
        <v>0</v>
      </c>
      <c r="F26" s="387">
        <f>SUM(F20:F25)</f>
        <v>1285000</v>
      </c>
      <c r="G26" s="108">
        <f>SUM(G20:G25)</f>
        <v>0</v>
      </c>
      <c r="H26" s="108">
        <f>SUM(H20:H25)</f>
        <v>0</v>
      </c>
      <c r="I26" s="108"/>
      <c r="J26" s="117">
        <f>SUM(J20:J25)</f>
        <v>1285000</v>
      </c>
      <c r="K26" s="39"/>
    </row>
    <row r="27" spans="1:11" ht="18.75" x14ac:dyDescent="0.3">
      <c r="A27" s="33" t="s">
        <v>462</v>
      </c>
      <c r="B27" s="529" t="s">
        <v>634</v>
      </c>
      <c r="C27" s="120"/>
      <c r="D27" s="120"/>
      <c r="E27" s="411"/>
      <c r="F27" s="122">
        <v>3500000</v>
      </c>
      <c r="G27" s="122"/>
      <c r="H27" s="122"/>
      <c r="I27" s="122"/>
      <c r="J27" s="117">
        <f t="shared" ref="J27:J35" si="5">SUM(F27:H27)</f>
        <v>3500000</v>
      </c>
      <c r="K27" s="39"/>
    </row>
    <row r="28" spans="1:11" ht="18.75" x14ac:dyDescent="0.3">
      <c r="A28" s="7"/>
      <c r="B28" s="4"/>
      <c r="C28" s="118"/>
      <c r="D28" s="118"/>
      <c r="E28" s="114"/>
      <c r="F28" s="122"/>
      <c r="G28" s="416"/>
      <c r="H28" s="122"/>
      <c r="I28" s="122"/>
      <c r="J28" s="419">
        <f t="shared" si="5"/>
        <v>0</v>
      </c>
      <c r="K28" s="39"/>
    </row>
    <row r="29" spans="1:11" ht="18.75" x14ac:dyDescent="0.3">
      <c r="A29" s="7"/>
      <c r="B29" s="3"/>
      <c r="C29" s="118"/>
      <c r="D29" s="118"/>
      <c r="E29" s="114"/>
      <c r="F29" s="122"/>
      <c r="G29" s="416"/>
      <c r="H29" s="122"/>
      <c r="I29" s="122"/>
      <c r="J29" s="419">
        <f t="shared" si="5"/>
        <v>0</v>
      </c>
      <c r="K29" s="39"/>
    </row>
    <row r="30" spans="1:11" ht="18.75" x14ac:dyDescent="0.3">
      <c r="A30" s="7"/>
      <c r="B30" s="32"/>
      <c r="C30" s="118"/>
      <c r="D30" s="118"/>
      <c r="E30" s="114"/>
      <c r="F30" s="131"/>
      <c r="G30" s="417"/>
      <c r="H30" s="131"/>
      <c r="I30" s="131"/>
      <c r="J30" s="419">
        <f t="shared" si="5"/>
        <v>0</v>
      </c>
      <c r="K30" s="39"/>
    </row>
    <row r="31" spans="1:11" ht="18.75" x14ac:dyDescent="0.3">
      <c r="A31" s="7"/>
      <c r="B31" s="32"/>
      <c r="C31" s="118"/>
      <c r="D31" s="118"/>
      <c r="E31" s="114"/>
      <c r="F31" s="131"/>
      <c r="G31" s="417"/>
      <c r="H31" s="131"/>
      <c r="I31" s="131"/>
      <c r="J31" s="419">
        <f t="shared" si="5"/>
        <v>0</v>
      </c>
      <c r="K31" s="39"/>
    </row>
    <row r="32" spans="1:11" ht="18.75" x14ac:dyDescent="0.3">
      <c r="A32" s="7"/>
      <c r="B32" s="32"/>
      <c r="C32" s="118"/>
      <c r="D32" s="118"/>
      <c r="E32" s="114"/>
      <c r="F32" s="131">
        <v>0</v>
      </c>
      <c r="G32" s="417"/>
      <c r="H32" s="131"/>
      <c r="I32" s="131"/>
      <c r="J32" s="419">
        <f t="shared" si="5"/>
        <v>0</v>
      </c>
      <c r="K32" s="39"/>
    </row>
    <row r="33" spans="1:11" ht="18.75" x14ac:dyDescent="0.3">
      <c r="A33" s="7"/>
      <c r="B33" s="32"/>
      <c r="C33" s="118"/>
      <c r="D33" s="118"/>
      <c r="E33" s="114"/>
      <c r="F33" s="131"/>
      <c r="G33" s="417"/>
      <c r="H33" s="131"/>
      <c r="I33" s="131"/>
      <c r="J33" s="419">
        <f t="shared" si="5"/>
        <v>0</v>
      </c>
      <c r="K33" s="39"/>
    </row>
    <row r="34" spans="1:11" ht="18.75" x14ac:dyDescent="0.3">
      <c r="A34" s="7"/>
      <c r="B34" s="32"/>
      <c r="C34" s="118"/>
      <c r="D34" s="118"/>
      <c r="E34" s="114"/>
      <c r="F34" s="131"/>
      <c r="G34" s="417"/>
      <c r="H34" s="131"/>
      <c r="I34" s="131"/>
      <c r="J34" s="419">
        <f t="shared" si="5"/>
        <v>0</v>
      </c>
      <c r="K34" s="39"/>
    </row>
    <row r="35" spans="1:11" ht="18.75" x14ac:dyDescent="0.3">
      <c r="A35" s="7"/>
      <c r="B35" s="32"/>
      <c r="C35" s="118"/>
      <c r="D35" s="118"/>
      <c r="E35" s="114"/>
      <c r="F35" s="131">
        <v>0</v>
      </c>
      <c r="G35" s="417"/>
      <c r="H35" s="131"/>
      <c r="I35" s="131"/>
      <c r="J35" s="419">
        <f t="shared" si="5"/>
        <v>0</v>
      </c>
      <c r="K35" s="39"/>
    </row>
    <row r="36" spans="1:11" ht="15.75" x14ac:dyDescent="0.25">
      <c r="A36" s="33" t="s">
        <v>463</v>
      </c>
      <c r="B36" s="423" t="s">
        <v>464</v>
      </c>
      <c r="C36" s="120">
        <f>SUM(C28:C35)</f>
        <v>0</v>
      </c>
      <c r="D36" s="120">
        <f t="shared" ref="D36:J36" si="6">SUM(D28:D35)</f>
        <v>0</v>
      </c>
      <c r="E36" s="111">
        <f t="shared" si="6"/>
        <v>0</v>
      </c>
      <c r="F36" s="118">
        <f t="shared" si="6"/>
        <v>0</v>
      </c>
      <c r="G36" s="120">
        <f t="shared" si="6"/>
        <v>0</v>
      </c>
      <c r="H36" s="120">
        <f t="shared" si="6"/>
        <v>0</v>
      </c>
      <c r="I36" s="120"/>
      <c r="J36" s="108">
        <f t="shared" si="6"/>
        <v>0</v>
      </c>
      <c r="K36" s="39"/>
    </row>
    <row r="37" spans="1:11" ht="18.75" x14ac:dyDescent="0.3">
      <c r="A37" s="113"/>
      <c r="B37" s="130"/>
      <c r="C37" s="111">
        <f t="shared" ref="C37:J37" si="7">SUM(C27,C36)</f>
        <v>0</v>
      </c>
      <c r="D37" s="111">
        <f t="shared" si="7"/>
        <v>0</v>
      </c>
      <c r="E37" s="108">
        <f t="shared" si="7"/>
        <v>0</v>
      </c>
      <c r="F37" s="111"/>
      <c r="G37" s="111">
        <f t="shared" si="7"/>
        <v>0</v>
      </c>
      <c r="H37" s="111">
        <f t="shared" si="7"/>
        <v>0</v>
      </c>
      <c r="I37" s="111"/>
      <c r="J37" s="117">
        <f t="shared" si="7"/>
        <v>3500000</v>
      </c>
      <c r="K37" s="39"/>
    </row>
    <row r="38" spans="1:11" ht="18.75" x14ac:dyDescent="0.3">
      <c r="A38" s="184" t="s">
        <v>253</v>
      </c>
      <c r="B38" s="184" t="s">
        <v>282</v>
      </c>
      <c r="C38" s="166">
        <f t="shared" ref="C38:H38" si="8">SUM(C9,C12,C15,C19,C26,C37)</f>
        <v>0</v>
      </c>
      <c r="D38" s="166">
        <f t="shared" si="8"/>
        <v>0</v>
      </c>
      <c r="E38" s="430">
        <f t="shared" si="8"/>
        <v>0</v>
      </c>
      <c r="F38" s="165">
        <f>SUM(F12+F15+F19+F26+F27+F37)</f>
        <v>6915000</v>
      </c>
      <c r="G38" s="165">
        <f t="shared" si="8"/>
        <v>0</v>
      </c>
      <c r="H38" s="165">
        <f t="shared" si="8"/>
        <v>0</v>
      </c>
      <c r="I38" s="165"/>
      <c r="J38" s="209">
        <f>SUM(F38:I38)</f>
        <v>6915000</v>
      </c>
      <c r="K38" s="103">
        <f>SUM(K7:K37)</f>
        <v>0</v>
      </c>
    </row>
    <row r="39" spans="1:11" x14ac:dyDescent="0.2">
      <c r="H39" s="60">
        <f>SUM(G38:H38)</f>
        <v>0</v>
      </c>
      <c r="I39" s="60"/>
      <c r="K39" s="39"/>
    </row>
    <row r="40" spans="1:11" x14ac:dyDescent="0.2">
      <c r="K40" s="39"/>
    </row>
  </sheetData>
  <mergeCells count="11">
    <mergeCell ref="C4:D5"/>
    <mergeCell ref="K3:K4"/>
    <mergeCell ref="J4:J6"/>
    <mergeCell ref="A3:A6"/>
    <mergeCell ref="G5:G6"/>
    <mergeCell ref="F4:F6"/>
    <mergeCell ref="E4:E6"/>
    <mergeCell ref="H5:H6"/>
    <mergeCell ref="C3:E3"/>
    <mergeCell ref="G4:H4"/>
    <mergeCell ref="F3:J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Header>&amp;C&amp;"Times,Félkövér"&amp;14Hegyeshalom Nagyközségi Önkormányzat
Szociális juttatásokkölcsönök 2015. évi terv 8. mellékletAdatok: e Ft-ban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tabColor rgb="FFFF0000"/>
  </sheetPr>
  <dimension ref="A1:AO187"/>
  <sheetViews>
    <sheetView view="pageLayout" zoomScale="50" zoomScaleNormal="68" zoomScaleSheetLayoutView="50" zoomScalePageLayoutView="50" workbookViewId="0">
      <selection activeCell="B1" sqref="B1"/>
    </sheetView>
  </sheetViews>
  <sheetFormatPr defaultRowHeight="15" x14ac:dyDescent="0.2"/>
  <cols>
    <col min="1" max="1" width="5.42578125" style="703" customWidth="1"/>
    <col min="2" max="2" width="59.140625" style="703" customWidth="1"/>
    <col min="3" max="3" width="15.140625" style="703" hidden="1" customWidth="1"/>
    <col min="4" max="4" width="13.5703125" style="703" hidden="1" customWidth="1"/>
    <col min="5" max="5" width="14.140625" style="703" hidden="1" customWidth="1"/>
    <col min="6" max="6" width="25.42578125" style="703" customWidth="1"/>
    <col min="7" max="7" width="15" style="703" customWidth="1"/>
    <col min="8" max="8" width="11.7109375" style="703" customWidth="1"/>
    <col min="9" max="13" width="18.85546875" style="703" hidden="1" customWidth="1"/>
    <col min="14" max="22" width="18.85546875" style="703" customWidth="1"/>
    <col min="23" max="23" width="20.140625" style="703" customWidth="1"/>
    <col min="24" max="24" width="18.85546875" style="703" customWidth="1"/>
    <col min="25" max="25" width="18.140625" style="703" customWidth="1"/>
    <col min="26" max="27" width="18.5703125" style="703" customWidth="1"/>
    <col min="28" max="28" width="19.28515625" style="703" customWidth="1"/>
    <col min="29" max="29" width="19.7109375" style="703" customWidth="1"/>
    <col min="30" max="33" width="17.28515625" style="703" customWidth="1"/>
    <col min="34" max="35" width="17.85546875" style="703" customWidth="1"/>
    <col min="36" max="37" width="18.7109375" style="703" customWidth="1"/>
    <col min="38" max="38" width="18.85546875" style="703" customWidth="1"/>
    <col min="39" max="39" width="19.85546875" style="703" customWidth="1"/>
    <col min="40" max="16384" width="9.140625" style="703"/>
  </cols>
  <sheetData>
    <row r="1" spans="1:39" ht="20.25" customHeight="1" x14ac:dyDescent="0.25">
      <c r="A1" s="828" t="s">
        <v>273</v>
      </c>
      <c r="B1" s="700"/>
      <c r="C1" s="831" t="s">
        <v>39</v>
      </c>
      <c r="D1" s="831"/>
      <c r="E1" s="831"/>
      <c r="F1" s="700"/>
      <c r="G1" s="701" t="s">
        <v>121</v>
      </c>
      <c r="H1" s="702"/>
      <c r="I1" s="819" t="s">
        <v>38</v>
      </c>
      <c r="J1" s="819"/>
      <c r="K1" s="819"/>
      <c r="L1" s="819"/>
      <c r="M1" s="819"/>
      <c r="N1" s="819"/>
      <c r="O1" s="819"/>
      <c r="P1" s="819"/>
      <c r="Q1" s="819"/>
      <c r="R1" s="819"/>
      <c r="S1" s="819"/>
      <c r="T1" s="819"/>
      <c r="U1" s="819"/>
      <c r="V1" s="819"/>
      <c r="W1" s="819"/>
      <c r="X1" s="819"/>
      <c r="Y1" s="819"/>
      <c r="Z1" s="819"/>
      <c r="AA1" s="819"/>
      <c r="AB1" s="819"/>
      <c r="AC1" s="819"/>
      <c r="AD1" s="819"/>
      <c r="AE1" s="819"/>
      <c r="AF1" s="819"/>
      <c r="AG1" s="819"/>
      <c r="AH1" s="819"/>
      <c r="AI1" s="819"/>
      <c r="AJ1" s="819"/>
      <c r="AK1" s="819"/>
      <c r="AL1" s="819"/>
      <c r="AM1" s="819"/>
    </row>
    <row r="2" spans="1:39" ht="15.75" x14ac:dyDescent="0.25">
      <c r="A2" s="829"/>
      <c r="B2" s="704" t="s">
        <v>621</v>
      </c>
      <c r="C2" s="831"/>
      <c r="D2" s="831"/>
      <c r="E2" s="831"/>
      <c r="F2" s="705" t="s">
        <v>623</v>
      </c>
      <c r="G2" s="706" t="s">
        <v>124</v>
      </c>
      <c r="H2" s="707"/>
      <c r="I2" s="823" t="s">
        <v>528</v>
      </c>
      <c r="J2" s="823" t="s">
        <v>46</v>
      </c>
      <c r="K2" s="823" t="s">
        <v>562</v>
      </c>
      <c r="L2" s="820" t="s">
        <v>563</v>
      </c>
      <c r="M2" s="823" t="s">
        <v>536</v>
      </c>
      <c r="N2" s="879" t="s">
        <v>564</v>
      </c>
      <c r="O2" s="879" t="s">
        <v>527</v>
      </c>
      <c r="P2" s="879" t="s">
        <v>652</v>
      </c>
      <c r="Q2" s="878" t="s">
        <v>531</v>
      </c>
      <c r="R2" s="879" t="s">
        <v>532</v>
      </c>
      <c r="S2" s="879" t="s">
        <v>654</v>
      </c>
      <c r="T2" s="879" t="s">
        <v>655</v>
      </c>
      <c r="U2" s="879" t="s">
        <v>536</v>
      </c>
      <c r="V2" s="879" t="s">
        <v>529</v>
      </c>
      <c r="W2" s="879" t="s">
        <v>530</v>
      </c>
      <c r="X2" s="879" t="s">
        <v>653</v>
      </c>
      <c r="Y2" s="879" t="s">
        <v>657</v>
      </c>
      <c r="Z2" s="879" t="s">
        <v>473</v>
      </c>
      <c r="AA2" s="879" t="s">
        <v>533</v>
      </c>
      <c r="AB2" s="878" t="s">
        <v>534</v>
      </c>
      <c r="AC2" s="879" t="s">
        <v>535</v>
      </c>
      <c r="AD2" s="878" t="s">
        <v>524</v>
      </c>
      <c r="AE2" s="879" t="s">
        <v>658</v>
      </c>
      <c r="AF2" s="879" t="s">
        <v>659</v>
      </c>
      <c r="AG2" s="879" t="s">
        <v>656</v>
      </c>
      <c r="AH2" s="878" t="s">
        <v>561</v>
      </c>
      <c r="AI2" s="878" t="s">
        <v>538</v>
      </c>
      <c r="AJ2" s="882" t="s">
        <v>482</v>
      </c>
      <c r="AK2" s="824"/>
      <c r="AL2" s="878" t="s">
        <v>474</v>
      </c>
      <c r="AM2" s="823" t="s">
        <v>51</v>
      </c>
    </row>
    <row r="3" spans="1:39" ht="15.75" x14ac:dyDescent="0.25">
      <c r="A3" s="829"/>
      <c r="B3" s="708"/>
      <c r="C3" s="831" t="s">
        <v>249</v>
      </c>
      <c r="D3" s="831"/>
      <c r="E3" s="831" t="s">
        <v>58</v>
      </c>
      <c r="F3" s="705" t="s">
        <v>59</v>
      </c>
      <c r="G3" s="706" t="s">
        <v>125</v>
      </c>
      <c r="H3" s="707"/>
      <c r="I3" s="823"/>
      <c r="J3" s="823"/>
      <c r="K3" s="823"/>
      <c r="L3" s="821"/>
      <c r="M3" s="823"/>
      <c r="N3" s="880"/>
      <c r="O3" s="880"/>
      <c r="P3" s="880"/>
      <c r="Q3" s="878"/>
      <c r="R3" s="880"/>
      <c r="S3" s="880"/>
      <c r="T3" s="880"/>
      <c r="U3" s="880"/>
      <c r="V3" s="880"/>
      <c r="W3" s="880"/>
      <c r="X3" s="880"/>
      <c r="Y3" s="880"/>
      <c r="Z3" s="880"/>
      <c r="AA3" s="880"/>
      <c r="AB3" s="878"/>
      <c r="AC3" s="880"/>
      <c r="AD3" s="878"/>
      <c r="AE3" s="880"/>
      <c r="AF3" s="880"/>
      <c r="AG3" s="880"/>
      <c r="AH3" s="878"/>
      <c r="AI3" s="878"/>
      <c r="AJ3" s="883"/>
      <c r="AK3" s="825"/>
      <c r="AL3" s="878"/>
      <c r="AM3" s="823"/>
    </row>
    <row r="4" spans="1:39" ht="15.75" x14ac:dyDescent="0.25">
      <c r="A4" s="830"/>
      <c r="B4" s="709"/>
      <c r="C4" s="659" t="s">
        <v>283</v>
      </c>
      <c r="D4" s="697" t="s">
        <v>284</v>
      </c>
      <c r="E4" s="831"/>
      <c r="F4" s="709"/>
      <c r="G4" s="706" t="s">
        <v>126</v>
      </c>
      <c r="H4" s="707"/>
      <c r="I4" s="823"/>
      <c r="J4" s="823"/>
      <c r="K4" s="823"/>
      <c r="L4" s="822"/>
      <c r="M4" s="823"/>
      <c r="N4" s="881"/>
      <c r="O4" s="881"/>
      <c r="P4" s="881"/>
      <c r="Q4" s="878"/>
      <c r="R4" s="881"/>
      <c r="S4" s="881"/>
      <c r="T4" s="881"/>
      <c r="U4" s="881"/>
      <c r="V4" s="881"/>
      <c r="W4" s="881"/>
      <c r="X4" s="881"/>
      <c r="Y4" s="881"/>
      <c r="Z4" s="881"/>
      <c r="AA4" s="881"/>
      <c r="AB4" s="878"/>
      <c r="AC4" s="881"/>
      <c r="AD4" s="878"/>
      <c r="AE4" s="881"/>
      <c r="AF4" s="881"/>
      <c r="AG4" s="881"/>
      <c r="AH4" s="878"/>
      <c r="AI4" s="878"/>
      <c r="AJ4" s="884"/>
      <c r="AK4" s="826"/>
      <c r="AL4" s="878"/>
      <c r="AM4" s="823"/>
    </row>
    <row r="5" spans="1:39" ht="15.75" x14ac:dyDescent="0.25">
      <c r="A5" s="392" t="s">
        <v>132</v>
      </c>
      <c r="B5" s="55" t="s">
        <v>133</v>
      </c>
      <c r="C5" s="660"/>
      <c r="D5" s="661"/>
      <c r="E5" s="660"/>
      <c r="F5" s="661">
        <f>AM5</f>
        <v>25241700</v>
      </c>
      <c r="G5" s="660"/>
      <c r="H5" s="662"/>
      <c r="I5" s="527"/>
      <c r="J5" s="527"/>
      <c r="K5" s="527"/>
      <c r="L5" s="527"/>
      <c r="M5" s="527"/>
      <c r="N5" s="527"/>
      <c r="O5" s="527"/>
      <c r="P5" s="527">
        <v>6410400</v>
      </c>
      <c r="Q5" s="527"/>
      <c r="R5" s="527"/>
      <c r="S5" s="527"/>
      <c r="T5" s="527">
        <v>2178100</v>
      </c>
      <c r="U5" s="527">
        <v>4578000</v>
      </c>
      <c r="V5" s="527"/>
      <c r="W5" s="527">
        <v>0</v>
      </c>
      <c r="X5" s="527">
        <v>0</v>
      </c>
      <c r="Y5" s="527"/>
      <c r="Z5" s="527">
        <v>1851600</v>
      </c>
      <c r="AA5" s="527">
        <v>4474000</v>
      </c>
      <c r="AB5" s="527"/>
      <c r="AC5" s="527"/>
      <c r="AD5" s="527"/>
      <c r="AE5" s="527"/>
      <c r="AF5" s="527"/>
      <c r="AG5" s="527"/>
      <c r="AH5" s="527">
        <v>1515600</v>
      </c>
      <c r="AI5" s="527"/>
      <c r="AJ5" s="527">
        <v>4234000</v>
      </c>
      <c r="AK5" s="527"/>
      <c r="AL5" s="527"/>
      <c r="AM5" s="669">
        <f>SUM(N5:AL5)</f>
        <v>25241700</v>
      </c>
    </row>
    <row r="6" spans="1:39" ht="15.75" x14ac:dyDescent="0.25">
      <c r="A6" s="392" t="s">
        <v>134</v>
      </c>
      <c r="B6" s="55" t="s">
        <v>135</v>
      </c>
      <c r="C6" s="660"/>
      <c r="D6" s="661"/>
      <c r="E6" s="660"/>
      <c r="F6" s="661">
        <f t="shared" ref="F6:F69" si="0">AM6</f>
        <v>2110800</v>
      </c>
      <c r="G6" s="660"/>
      <c r="H6" s="662"/>
      <c r="I6" s="527"/>
      <c r="J6" s="527"/>
      <c r="K6" s="527"/>
      <c r="L6" s="527"/>
      <c r="M6" s="527"/>
      <c r="N6" s="527"/>
      <c r="O6" s="527"/>
      <c r="P6" s="527">
        <v>534200</v>
      </c>
      <c r="Q6" s="527"/>
      <c r="R6" s="527"/>
      <c r="S6" s="527"/>
      <c r="T6" s="527">
        <v>181500</v>
      </c>
      <c r="U6" s="527">
        <v>382000</v>
      </c>
      <c r="V6" s="527"/>
      <c r="W6" s="527">
        <v>0</v>
      </c>
      <c r="X6" s="527">
        <v>0</v>
      </c>
      <c r="Y6" s="527"/>
      <c r="Z6" s="527">
        <v>154300</v>
      </c>
      <c r="AA6" s="527">
        <v>373000</v>
      </c>
      <c r="AB6" s="527"/>
      <c r="AC6" s="527"/>
      <c r="AD6" s="527"/>
      <c r="AE6" s="527"/>
      <c r="AF6" s="527"/>
      <c r="AG6" s="527"/>
      <c r="AH6" s="527">
        <v>126300</v>
      </c>
      <c r="AI6" s="527"/>
      <c r="AJ6" s="527">
        <v>359500</v>
      </c>
      <c r="AK6" s="527"/>
      <c r="AL6" s="527"/>
      <c r="AM6" s="669">
        <f>SUM(N6:AL6)</f>
        <v>2110800</v>
      </c>
    </row>
    <row r="7" spans="1:39" ht="15.75" x14ac:dyDescent="0.25">
      <c r="A7" s="392" t="s">
        <v>136</v>
      </c>
      <c r="B7" s="55" t="s">
        <v>137</v>
      </c>
      <c r="C7" s="660"/>
      <c r="D7" s="661"/>
      <c r="E7" s="660"/>
      <c r="F7" s="661">
        <f t="shared" si="0"/>
        <v>0</v>
      </c>
      <c r="G7" s="660"/>
      <c r="H7" s="662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>
        <v>0</v>
      </c>
      <c r="AA7" s="527"/>
      <c r="AB7" s="527"/>
      <c r="AC7" s="527"/>
      <c r="AD7" s="527"/>
      <c r="AE7" s="527"/>
      <c r="AF7" s="527"/>
      <c r="AG7" s="527"/>
      <c r="AH7" s="527"/>
      <c r="AI7" s="527"/>
      <c r="AJ7" s="527"/>
      <c r="AK7" s="527"/>
      <c r="AL7" s="527"/>
      <c r="AM7" s="669">
        <f t="shared" ref="AM6:AM14" si="1">SUM(I7:AL7)</f>
        <v>0</v>
      </c>
    </row>
    <row r="8" spans="1:39" ht="15.75" x14ac:dyDescent="0.25">
      <c r="A8" s="392" t="s">
        <v>138</v>
      </c>
      <c r="B8" s="55" t="s">
        <v>139</v>
      </c>
      <c r="C8" s="660"/>
      <c r="D8" s="661"/>
      <c r="E8" s="660"/>
      <c r="F8" s="661">
        <f t="shared" si="0"/>
        <v>80000</v>
      </c>
      <c r="G8" s="660"/>
      <c r="H8" s="662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527"/>
      <c r="AC8" s="527"/>
      <c r="AD8" s="527"/>
      <c r="AE8" s="527"/>
      <c r="AF8" s="527"/>
      <c r="AG8" s="527"/>
      <c r="AH8" s="527"/>
      <c r="AI8" s="527"/>
      <c r="AJ8" s="527">
        <v>80000</v>
      </c>
      <c r="AK8" s="527"/>
      <c r="AL8" s="527"/>
      <c r="AM8" s="669">
        <f>SUM(N8:AL8)</f>
        <v>80000</v>
      </c>
    </row>
    <row r="9" spans="1:39" ht="15.75" x14ac:dyDescent="0.25">
      <c r="A9" s="392" t="s">
        <v>140</v>
      </c>
      <c r="B9" s="55" t="s">
        <v>141</v>
      </c>
      <c r="C9" s="660"/>
      <c r="D9" s="661"/>
      <c r="E9" s="660"/>
      <c r="F9" s="661">
        <f t="shared" si="0"/>
        <v>410000</v>
      </c>
      <c r="G9" s="660"/>
      <c r="H9" s="662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>
        <v>410000</v>
      </c>
      <c r="AB9" s="527"/>
      <c r="AC9" s="527"/>
      <c r="AD9" s="527"/>
      <c r="AE9" s="527"/>
      <c r="AF9" s="527"/>
      <c r="AG9" s="527"/>
      <c r="AH9" s="527"/>
      <c r="AI9" s="527"/>
      <c r="AJ9" s="527"/>
      <c r="AK9" s="527"/>
      <c r="AL9" s="527"/>
      <c r="AM9" s="669">
        <f>SUM(N9:AL9)</f>
        <v>410000</v>
      </c>
    </row>
    <row r="10" spans="1:39" ht="15.75" x14ac:dyDescent="0.25">
      <c r="A10" s="392" t="s">
        <v>142</v>
      </c>
      <c r="B10" s="55" t="s">
        <v>143</v>
      </c>
      <c r="C10" s="660"/>
      <c r="D10" s="661"/>
      <c r="E10" s="660"/>
      <c r="F10" s="661">
        <f t="shared" si="0"/>
        <v>1699600</v>
      </c>
      <c r="G10" s="660"/>
      <c r="H10" s="662"/>
      <c r="I10" s="527"/>
      <c r="J10" s="527"/>
      <c r="K10" s="527"/>
      <c r="L10" s="527"/>
      <c r="M10" s="527"/>
      <c r="N10" s="527"/>
      <c r="O10" s="527"/>
      <c r="P10" s="527">
        <v>294800</v>
      </c>
      <c r="Q10" s="527"/>
      <c r="R10" s="527"/>
      <c r="S10" s="527"/>
      <c r="T10" s="527">
        <v>147400</v>
      </c>
      <c r="U10" s="527">
        <v>294800</v>
      </c>
      <c r="V10" s="527"/>
      <c r="W10" s="527"/>
      <c r="X10" s="527"/>
      <c r="Y10" s="527"/>
      <c r="Z10" s="527">
        <v>147400</v>
      </c>
      <c r="AA10" s="527">
        <v>373000</v>
      </c>
      <c r="AB10" s="527"/>
      <c r="AC10" s="527"/>
      <c r="AD10" s="527"/>
      <c r="AE10" s="527"/>
      <c r="AF10" s="527"/>
      <c r="AG10" s="527"/>
      <c r="AH10" s="527">
        <v>147400</v>
      </c>
      <c r="AI10" s="527"/>
      <c r="AJ10" s="527">
        <v>294800</v>
      </c>
      <c r="AK10" s="527"/>
      <c r="AL10" s="527"/>
      <c r="AM10" s="669">
        <f>SUM(N10:AL10)</f>
        <v>1699600</v>
      </c>
    </row>
    <row r="11" spans="1:39" ht="15.75" x14ac:dyDescent="0.25">
      <c r="A11" s="392" t="s">
        <v>144</v>
      </c>
      <c r="B11" s="55" t="s">
        <v>145</v>
      </c>
      <c r="C11" s="660"/>
      <c r="D11" s="661"/>
      <c r="E11" s="660"/>
      <c r="F11" s="661">
        <f t="shared" si="0"/>
        <v>0</v>
      </c>
      <c r="G11" s="660"/>
      <c r="H11" s="662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7"/>
      <c r="AK11" s="527"/>
      <c r="AL11" s="527"/>
      <c r="AM11" s="669">
        <f>SUM(N11:AL11)</f>
        <v>0</v>
      </c>
    </row>
    <row r="12" spans="1:39" ht="15.75" x14ac:dyDescent="0.25">
      <c r="A12" s="392" t="s">
        <v>146</v>
      </c>
      <c r="B12" s="55" t="s">
        <v>147</v>
      </c>
      <c r="C12" s="660"/>
      <c r="D12" s="661"/>
      <c r="E12" s="660"/>
      <c r="F12" s="661">
        <f t="shared" si="0"/>
        <v>1119900</v>
      </c>
      <c r="G12" s="660"/>
      <c r="H12" s="662"/>
      <c r="I12" s="527"/>
      <c r="J12" s="527"/>
      <c r="K12" s="527"/>
      <c r="L12" s="527"/>
      <c r="M12" s="527"/>
      <c r="N12" s="527"/>
      <c r="O12" s="527"/>
      <c r="P12" s="527">
        <v>807700</v>
      </c>
      <c r="Q12" s="527"/>
      <c r="R12" s="527"/>
      <c r="S12" s="527"/>
      <c r="T12" s="527"/>
      <c r="U12" s="527">
        <v>72200</v>
      </c>
      <c r="V12" s="527"/>
      <c r="W12" s="527"/>
      <c r="X12" s="527"/>
      <c r="Y12" s="527"/>
      <c r="Z12" s="527"/>
      <c r="AA12" s="527"/>
      <c r="AB12" s="527"/>
      <c r="AC12" s="527"/>
      <c r="AD12" s="527"/>
      <c r="AE12" s="527"/>
      <c r="AF12" s="527"/>
      <c r="AG12" s="527"/>
      <c r="AH12" s="527"/>
      <c r="AI12" s="527"/>
      <c r="AJ12" s="527">
        <v>240000</v>
      </c>
      <c r="AK12" s="527"/>
      <c r="AL12" s="527"/>
      <c r="AM12" s="669">
        <f t="shared" si="1"/>
        <v>1119900</v>
      </c>
    </row>
    <row r="13" spans="1:39" ht="15.75" x14ac:dyDescent="0.25">
      <c r="A13" s="392" t="s">
        <v>148</v>
      </c>
      <c r="B13" s="55" t="s">
        <v>149</v>
      </c>
      <c r="C13" s="660"/>
      <c r="D13" s="661"/>
      <c r="E13" s="660"/>
      <c r="F13" s="661">
        <f t="shared" si="0"/>
        <v>0</v>
      </c>
      <c r="G13" s="660"/>
      <c r="H13" s="662"/>
      <c r="I13" s="527"/>
      <c r="J13" s="527"/>
      <c r="K13" s="527"/>
      <c r="L13" s="527"/>
      <c r="M13" s="527"/>
      <c r="N13" s="527"/>
      <c r="O13" s="527"/>
      <c r="P13" s="527"/>
      <c r="Q13" s="527"/>
      <c r="R13" s="527"/>
      <c r="S13" s="527"/>
      <c r="T13" s="527"/>
      <c r="U13" s="527"/>
      <c r="V13" s="527"/>
      <c r="W13" s="527"/>
      <c r="X13" s="527">
        <v>0</v>
      </c>
      <c r="Y13" s="527"/>
      <c r="Z13" s="527"/>
      <c r="AA13" s="527"/>
      <c r="AB13" s="527"/>
      <c r="AC13" s="527"/>
      <c r="AD13" s="527"/>
      <c r="AE13" s="527"/>
      <c r="AF13" s="527"/>
      <c r="AG13" s="527"/>
      <c r="AH13" s="527"/>
      <c r="AI13" s="527"/>
      <c r="AJ13" s="527">
        <v>0</v>
      </c>
      <c r="AK13" s="527"/>
      <c r="AL13" s="527"/>
      <c r="AM13" s="669">
        <f t="shared" si="1"/>
        <v>0</v>
      </c>
    </row>
    <row r="14" spans="1:39" ht="15.75" x14ac:dyDescent="0.25">
      <c r="A14" s="392" t="s">
        <v>150</v>
      </c>
      <c r="B14" s="55" t="s">
        <v>184</v>
      </c>
      <c r="C14" s="660"/>
      <c r="D14" s="661"/>
      <c r="E14" s="660"/>
      <c r="F14" s="661">
        <f t="shared" si="0"/>
        <v>0</v>
      </c>
      <c r="G14" s="660"/>
      <c r="H14" s="662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  <c r="T14" s="527"/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7"/>
      <c r="AG14" s="527"/>
      <c r="AH14" s="527"/>
      <c r="AI14" s="527"/>
      <c r="AJ14" s="527">
        <v>0</v>
      </c>
      <c r="AK14" s="527"/>
      <c r="AL14" s="527"/>
      <c r="AM14" s="669">
        <f t="shared" si="1"/>
        <v>0</v>
      </c>
    </row>
    <row r="15" spans="1:39" ht="15.75" x14ac:dyDescent="0.25">
      <c r="A15" s="663" t="s">
        <v>157</v>
      </c>
      <c r="B15" s="181" t="s">
        <v>156</v>
      </c>
      <c r="C15" s="661">
        <f>SUM(C5:C14)</f>
        <v>0</v>
      </c>
      <c r="D15" s="660">
        <f>SUM(D5:D14)</f>
        <v>0</v>
      </c>
      <c r="E15" s="661">
        <f>SUM(E5:E14)</f>
        <v>0</v>
      </c>
      <c r="F15" s="661">
        <f t="shared" si="0"/>
        <v>30662000</v>
      </c>
      <c r="G15" s="661">
        <f>SUM(G5:G14)</f>
        <v>0</v>
      </c>
      <c r="H15" s="664"/>
      <c r="I15" s="710"/>
      <c r="J15" s="710"/>
      <c r="K15" s="710"/>
      <c r="L15" s="710"/>
      <c r="M15" s="710"/>
      <c r="N15" s="710">
        <f t="shared" ref="I15:AM15" si="2">SUM(N5:N14)</f>
        <v>0</v>
      </c>
      <c r="O15" s="710">
        <f t="shared" si="2"/>
        <v>0</v>
      </c>
      <c r="P15" s="710">
        <f t="shared" si="2"/>
        <v>8047100</v>
      </c>
      <c r="Q15" s="710">
        <f t="shared" si="2"/>
        <v>0</v>
      </c>
      <c r="R15" s="710">
        <f t="shared" si="2"/>
        <v>0</v>
      </c>
      <c r="S15" s="710">
        <f t="shared" si="2"/>
        <v>0</v>
      </c>
      <c r="T15" s="710">
        <f t="shared" si="2"/>
        <v>2507000</v>
      </c>
      <c r="U15" s="710">
        <f t="shared" si="2"/>
        <v>5327000</v>
      </c>
      <c r="V15" s="710">
        <f t="shared" si="2"/>
        <v>0</v>
      </c>
      <c r="W15" s="710">
        <f t="shared" si="2"/>
        <v>0</v>
      </c>
      <c r="X15" s="710">
        <f t="shared" si="2"/>
        <v>0</v>
      </c>
      <c r="Y15" s="710">
        <f t="shared" si="2"/>
        <v>0</v>
      </c>
      <c r="Z15" s="710">
        <f t="shared" si="2"/>
        <v>2153300</v>
      </c>
      <c r="AA15" s="710">
        <f t="shared" si="2"/>
        <v>5630000</v>
      </c>
      <c r="AB15" s="710">
        <f t="shared" si="2"/>
        <v>0</v>
      </c>
      <c r="AC15" s="710">
        <f t="shared" si="2"/>
        <v>0</v>
      </c>
      <c r="AD15" s="710">
        <f t="shared" si="2"/>
        <v>0</v>
      </c>
      <c r="AE15" s="710">
        <f t="shared" si="2"/>
        <v>0</v>
      </c>
      <c r="AF15" s="710">
        <f t="shared" si="2"/>
        <v>0</v>
      </c>
      <c r="AG15" s="710">
        <f t="shared" si="2"/>
        <v>0</v>
      </c>
      <c r="AH15" s="710">
        <f t="shared" si="2"/>
        <v>1789300</v>
      </c>
      <c r="AI15" s="710">
        <f t="shared" si="2"/>
        <v>0</v>
      </c>
      <c r="AJ15" s="710">
        <f t="shared" si="2"/>
        <v>5208300</v>
      </c>
      <c r="AK15" s="710">
        <f t="shared" si="2"/>
        <v>0</v>
      </c>
      <c r="AL15" s="710">
        <f t="shared" si="2"/>
        <v>0</v>
      </c>
      <c r="AM15" s="710">
        <f t="shared" si="2"/>
        <v>30662000</v>
      </c>
    </row>
    <row r="16" spans="1:39" ht="15.75" x14ac:dyDescent="0.25">
      <c r="A16" s="392" t="s">
        <v>151</v>
      </c>
      <c r="B16" s="55" t="s">
        <v>154</v>
      </c>
      <c r="C16" s="660"/>
      <c r="D16" s="661"/>
      <c r="E16" s="660"/>
      <c r="F16" s="661">
        <f t="shared" si="0"/>
        <v>4747400</v>
      </c>
      <c r="G16" s="661"/>
      <c r="H16" s="664"/>
      <c r="I16" s="527"/>
      <c r="J16" s="527"/>
      <c r="K16" s="527"/>
      <c r="L16" s="527"/>
      <c r="M16" s="527"/>
      <c r="N16" s="527"/>
      <c r="O16" s="527"/>
      <c r="P16" s="527">
        <v>4747400</v>
      </c>
      <c r="Q16" s="527"/>
      <c r="R16" s="527"/>
      <c r="S16" s="527"/>
      <c r="T16" s="527"/>
      <c r="U16" s="527"/>
      <c r="V16" s="527"/>
      <c r="W16" s="527"/>
      <c r="X16" s="527"/>
      <c r="Y16" s="527"/>
      <c r="Z16" s="527"/>
      <c r="AA16" s="527"/>
      <c r="AB16" s="527"/>
      <c r="AC16" s="527"/>
      <c r="AD16" s="527"/>
      <c r="AE16" s="527"/>
      <c r="AF16" s="527"/>
      <c r="AG16" s="527"/>
      <c r="AH16" s="527"/>
      <c r="AI16" s="527"/>
      <c r="AJ16" s="527"/>
      <c r="AK16" s="527"/>
      <c r="AL16" s="527"/>
      <c r="AM16" s="669">
        <f>SUM(I16:AL16)</f>
        <v>4747400</v>
      </c>
    </row>
    <row r="17" spans="1:39" ht="15.75" x14ac:dyDescent="0.25">
      <c r="A17" s="392" t="s">
        <v>152</v>
      </c>
      <c r="B17" s="55" t="s">
        <v>560</v>
      </c>
      <c r="C17" s="660"/>
      <c r="D17" s="661"/>
      <c r="E17" s="660"/>
      <c r="F17" s="661">
        <f t="shared" si="0"/>
        <v>762000</v>
      </c>
      <c r="G17" s="661"/>
      <c r="H17" s="664"/>
      <c r="I17" s="527"/>
      <c r="J17" s="527"/>
      <c r="K17" s="527"/>
      <c r="L17" s="527"/>
      <c r="M17" s="527"/>
      <c r="N17" s="527"/>
      <c r="O17" s="527"/>
      <c r="P17" s="527"/>
      <c r="Q17" s="527"/>
      <c r="R17" s="527"/>
      <c r="S17" s="527"/>
      <c r="T17" s="527"/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7"/>
      <c r="AF17" s="527"/>
      <c r="AG17" s="527"/>
      <c r="AH17" s="527"/>
      <c r="AI17" s="527"/>
      <c r="AJ17" s="527">
        <v>0</v>
      </c>
      <c r="AK17" s="527"/>
      <c r="AL17" s="527">
        <v>762000</v>
      </c>
      <c r="AM17" s="669">
        <f t="shared" ref="AM17:AM18" si="3">SUM(I17:AL17)</f>
        <v>762000</v>
      </c>
    </row>
    <row r="18" spans="1:39" ht="15.75" x14ac:dyDescent="0.25">
      <c r="A18" s="392" t="s">
        <v>153</v>
      </c>
      <c r="B18" s="55" t="s">
        <v>185</v>
      </c>
      <c r="C18" s="660"/>
      <c r="D18" s="660"/>
      <c r="E18" s="660"/>
      <c r="F18" s="661">
        <f t="shared" si="0"/>
        <v>34000</v>
      </c>
      <c r="G18" s="661"/>
      <c r="H18" s="664"/>
      <c r="I18" s="527"/>
      <c r="J18" s="527"/>
      <c r="K18" s="527"/>
      <c r="L18" s="527"/>
      <c r="M18" s="527"/>
      <c r="N18" s="527"/>
      <c r="O18" s="527"/>
      <c r="P18" s="527">
        <v>34000</v>
      </c>
      <c r="Q18" s="527"/>
      <c r="R18" s="527"/>
      <c r="S18" s="527"/>
      <c r="T18" s="527"/>
      <c r="U18" s="527"/>
      <c r="V18" s="527"/>
      <c r="W18" s="527"/>
      <c r="X18" s="669"/>
      <c r="Y18" s="527"/>
      <c r="Z18" s="527"/>
      <c r="AA18" s="527"/>
      <c r="AB18" s="527"/>
      <c r="AC18" s="527"/>
      <c r="AD18" s="527"/>
      <c r="AE18" s="527"/>
      <c r="AF18" s="527"/>
      <c r="AG18" s="527"/>
      <c r="AH18" s="527">
        <v>0</v>
      </c>
      <c r="AI18" s="527"/>
      <c r="AJ18" s="527"/>
      <c r="AK18" s="527"/>
      <c r="AL18" s="527"/>
      <c r="AM18" s="669">
        <f t="shared" si="3"/>
        <v>34000</v>
      </c>
    </row>
    <row r="19" spans="1:39" ht="15.75" x14ac:dyDescent="0.25">
      <c r="A19" s="663" t="s">
        <v>158</v>
      </c>
      <c r="B19" s="181" t="s">
        <v>60</v>
      </c>
      <c r="C19" s="661">
        <f>SUM(C16:C18)</f>
        <v>0</v>
      </c>
      <c r="D19" s="660">
        <f>SUM(D16:D18)</f>
        <v>0</v>
      </c>
      <c r="E19" s="661">
        <f>SUM(E16:E18)</f>
        <v>0</v>
      </c>
      <c r="F19" s="661">
        <f t="shared" si="0"/>
        <v>5543400</v>
      </c>
      <c r="G19" s="660">
        <f t="shared" ref="G19:AM19" si="4">SUM(G16:G18)</f>
        <v>0</v>
      </c>
      <c r="H19" s="662"/>
      <c r="I19" s="660"/>
      <c r="J19" s="660"/>
      <c r="K19" s="660"/>
      <c r="L19" s="660"/>
      <c r="M19" s="660"/>
      <c r="N19" s="660">
        <f t="shared" si="4"/>
        <v>0</v>
      </c>
      <c r="O19" s="660">
        <f t="shared" si="4"/>
        <v>0</v>
      </c>
      <c r="P19" s="660">
        <f t="shared" si="4"/>
        <v>4781400</v>
      </c>
      <c r="Q19" s="660">
        <f t="shared" si="4"/>
        <v>0</v>
      </c>
      <c r="R19" s="660">
        <f t="shared" si="4"/>
        <v>0</v>
      </c>
      <c r="S19" s="660">
        <f t="shared" si="4"/>
        <v>0</v>
      </c>
      <c r="T19" s="660">
        <f t="shared" si="4"/>
        <v>0</v>
      </c>
      <c r="U19" s="660">
        <f t="shared" si="4"/>
        <v>0</v>
      </c>
      <c r="V19" s="660">
        <f t="shared" si="4"/>
        <v>0</v>
      </c>
      <c r="W19" s="660">
        <f t="shared" si="4"/>
        <v>0</v>
      </c>
      <c r="X19" s="660">
        <f t="shared" si="4"/>
        <v>0</v>
      </c>
      <c r="Y19" s="660">
        <f t="shared" si="4"/>
        <v>0</v>
      </c>
      <c r="Z19" s="660">
        <f t="shared" si="4"/>
        <v>0</v>
      </c>
      <c r="AA19" s="660">
        <f t="shared" si="4"/>
        <v>0</v>
      </c>
      <c r="AB19" s="660">
        <f t="shared" si="4"/>
        <v>0</v>
      </c>
      <c r="AC19" s="660">
        <f t="shared" si="4"/>
        <v>0</v>
      </c>
      <c r="AD19" s="660">
        <f t="shared" si="4"/>
        <v>0</v>
      </c>
      <c r="AE19" s="660">
        <f t="shared" si="4"/>
        <v>0</v>
      </c>
      <c r="AF19" s="660">
        <f t="shared" si="4"/>
        <v>0</v>
      </c>
      <c r="AG19" s="660">
        <f t="shared" si="4"/>
        <v>0</v>
      </c>
      <c r="AH19" s="660">
        <f t="shared" si="4"/>
        <v>0</v>
      </c>
      <c r="AI19" s="660">
        <f t="shared" si="4"/>
        <v>0</v>
      </c>
      <c r="AJ19" s="660">
        <f t="shared" si="4"/>
        <v>0</v>
      </c>
      <c r="AK19" s="660">
        <f t="shared" si="4"/>
        <v>0</v>
      </c>
      <c r="AL19" s="660">
        <f t="shared" si="4"/>
        <v>762000</v>
      </c>
      <c r="AM19" s="660">
        <f t="shared" si="4"/>
        <v>5543400</v>
      </c>
    </row>
    <row r="20" spans="1:39" ht="15.75" x14ac:dyDescent="0.25">
      <c r="A20" s="663" t="s">
        <v>159</v>
      </c>
      <c r="B20" s="181" t="s">
        <v>166</v>
      </c>
      <c r="C20" s="660">
        <f>SUM(C15,C19)</f>
        <v>0</v>
      </c>
      <c r="D20" s="661">
        <f>SUM(D15,D19)</f>
        <v>0</v>
      </c>
      <c r="E20" s="660">
        <f>SUM(E15,E19)</f>
        <v>0</v>
      </c>
      <c r="F20" s="661">
        <f t="shared" si="0"/>
        <v>36205400</v>
      </c>
      <c r="G20" s="660">
        <f>SUM(G15,G19)</f>
        <v>0</v>
      </c>
      <c r="H20" s="662"/>
      <c r="I20" s="660"/>
      <c r="J20" s="660"/>
      <c r="K20" s="660"/>
      <c r="L20" s="660"/>
      <c r="M20" s="660"/>
      <c r="N20" s="660">
        <f t="shared" ref="I20:AM20" si="5">SUM(N15,N19)</f>
        <v>0</v>
      </c>
      <c r="O20" s="660">
        <f t="shared" si="5"/>
        <v>0</v>
      </c>
      <c r="P20" s="660">
        <f t="shared" si="5"/>
        <v>12828500</v>
      </c>
      <c r="Q20" s="660">
        <f t="shared" si="5"/>
        <v>0</v>
      </c>
      <c r="R20" s="660">
        <f t="shared" si="5"/>
        <v>0</v>
      </c>
      <c r="S20" s="660">
        <f t="shared" si="5"/>
        <v>0</v>
      </c>
      <c r="T20" s="660">
        <f t="shared" si="5"/>
        <v>2507000</v>
      </c>
      <c r="U20" s="660">
        <f t="shared" si="5"/>
        <v>5327000</v>
      </c>
      <c r="V20" s="660">
        <f t="shared" si="5"/>
        <v>0</v>
      </c>
      <c r="W20" s="660">
        <f t="shared" si="5"/>
        <v>0</v>
      </c>
      <c r="X20" s="660">
        <f t="shared" si="5"/>
        <v>0</v>
      </c>
      <c r="Y20" s="660">
        <f t="shared" si="5"/>
        <v>0</v>
      </c>
      <c r="Z20" s="660">
        <f t="shared" si="5"/>
        <v>2153300</v>
      </c>
      <c r="AA20" s="660">
        <f t="shared" si="5"/>
        <v>5630000</v>
      </c>
      <c r="AB20" s="660">
        <f t="shared" si="5"/>
        <v>0</v>
      </c>
      <c r="AC20" s="660">
        <f t="shared" si="5"/>
        <v>0</v>
      </c>
      <c r="AD20" s="660">
        <f t="shared" si="5"/>
        <v>0</v>
      </c>
      <c r="AE20" s="660">
        <f t="shared" si="5"/>
        <v>0</v>
      </c>
      <c r="AF20" s="660">
        <f t="shared" si="5"/>
        <v>0</v>
      </c>
      <c r="AG20" s="660">
        <f t="shared" si="5"/>
        <v>0</v>
      </c>
      <c r="AH20" s="660">
        <f t="shared" si="5"/>
        <v>1789300</v>
      </c>
      <c r="AI20" s="660">
        <f t="shared" si="5"/>
        <v>0</v>
      </c>
      <c r="AJ20" s="660">
        <f t="shared" si="5"/>
        <v>5208300</v>
      </c>
      <c r="AK20" s="660">
        <f t="shared" si="5"/>
        <v>0</v>
      </c>
      <c r="AL20" s="660">
        <f t="shared" si="5"/>
        <v>762000</v>
      </c>
      <c r="AM20" s="660">
        <f t="shared" si="5"/>
        <v>36205400</v>
      </c>
    </row>
    <row r="21" spans="1:39" ht="15.75" x14ac:dyDescent="0.25">
      <c r="A21" s="392" t="s">
        <v>160</v>
      </c>
      <c r="B21" s="55" t="s">
        <v>61</v>
      </c>
      <c r="C21" s="660"/>
      <c r="D21" s="661"/>
      <c r="E21" s="660"/>
      <c r="F21" s="661">
        <f t="shared" si="0"/>
        <v>9070000</v>
      </c>
      <c r="G21" s="660"/>
      <c r="H21" s="662"/>
      <c r="I21" s="527"/>
      <c r="J21" s="527"/>
      <c r="K21" s="527"/>
      <c r="L21" s="527"/>
      <c r="M21" s="527"/>
      <c r="N21" s="527"/>
      <c r="O21" s="527"/>
      <c r="P21" s="527">
        <v>3165100</v>
      </c>
      <c r="Q21" s="527"/>
      <c r="R21" s="527"/>
      <c r="S21" s="527"/>
      <c r="T21" s="527">
        <v>637000</v>
      </c>
      <c r="U21" s="527">
        <v>1339000</v>
      </c>
      <c r="V21" s="527"/>
      <c r="W21" s="527"/>
      <c r="X21" s="527">
        <v>0</v>
      </c>
      <c r="Y21" s="527"/>
      <c r="Z21" s="527">
        <v>499900</v>
      </c>
      <c r="AA21" s="527">
        <v>1519000</v>
      </c>
      <c r="AB21" s="527"/>
      <c r="AC21" s="527"/>
      <c r="AD21" s="527"/>
      <c r="AE21" s="527">
        <v>0</v>
      </c>
      <c r="AF21" s="527"/>
      <c r="AG21" s="527"/>
      <c r="AH21" s="527">
        <v>443100</v>
      </c>
      <c r="AI21" s="527"/>
      <c r="AJ21" s="527">
        <v>1261900</v>
      </c>
      <c r="AK21" s="527"/>
      <c r="AL21" s="527">
        <v>205000</v>
      </c>
      <c r="AM21" s="669">
        <f>SUM(I21:AL21)</f>
        <v>9070000</v>
      </c>
    </row>
    <row r="22" spans="1:39" ht="15.75" x14ac:dyDescent="0.25">
      <c r="A22" s="392" t="s">
        <v>161</v>
      </c>
      <c r="B22" s="55" t="s">
        <v>62</v>
      </c>
      <c r="C22" s="660"/>
      <c r="D22" s="661"/>
      <c r="E22" s="660"/>
      <c r="F22" s="661">
        <f t="shared" si="0"/>
        <v>308400</v>
      </c>
      <c r="G22" s="660"/>
      <c r="H22" s="662"/>
      <c r="I22" s="527"/>
      <c r="J22" s="527"/>
      <c r="K22" s="527"/>
      <c r="L22" s="527"/>
      <c r="M22" s="527"/>
      <c r="N22" s="527"/>
      <c r="O22" s="527"/>
      <c r="P22" s="527">
        <v>82400</v>
      </c>
      <c r="Q22" s="527"/>
      <c r="R22" s="527"/>
      <c r="S22" s="527"/>
      <c r="T22" s="527">
        <v>25000</v>
      </c>
      <c r="U22" s="527">
        <v>41000</v>
      </c>
      <c r="V22" s="527"/>
      <c r="W22" s="527"/>
      <c r="X22" s="527">
        <v>0</v>
      </c>
      <c r="Y22" s="527"/>
      <c r="Z22" s="527">
        <v>24800</v>
      </c>
      <c r="AA22" s="527">
        <v>61400</v>
      </c>
      <c r="AB22" s="527"/>
      <c r="AC22" s="527"/>
      <c r="AD22" s="527"/>
      <c r="AE22" s="527"/>
      <c r="AF22" s="527"/>
      <c r="AG22" s="527"/>
      <c r="AH22" s="527">
        <v>24600</v>
      </c>
      <c r="AI22" s="527"/>
      <c r="AJ22" s="527">
        <v>49200</v>
      </c>
      <c r="AK22" s="527"/>
      <c r="AL22" s="527"/>
      <c r="AM22" s="669">
        <f t="shared" ref="AM22:AM24" si="6">SUM(I22:AL22)</f>
        <v>308400</v>
      </c>
    </row>
    <row r="23" spans="1:39" ht="15.75" x14ac:dyDescent="0.25">
      <c r="A23" s="392" t="s">
        <v>162</v>
      </c>
      <c r="B23" s="55" t="s">
        <v>53</v>
      </c>
      <c r="C23" s="660"/>
      <c r="D23" s="661"/>
      <c r="E23" s="660"/>
      <c r="F23" s="661">
        <f t="shared" si="0"/>
        <v>0</v>
      </c>
      <c r="G23" s="660"/>
      <c r="H23" s="662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27"/>
      <c r="AI23" s="527"/>
      <c r="AJ23" s="527">
        <v>0</v>
      </c>
      <c r="AK23" s="527"/>
      <c r="AL23" s="527"/>
      <c r="AM23" s="669">
        <f t="shared" si="6"/>
        <v>0</v>
      </c>
    </row>
    <row r="24" spans="1:39" ht="15.75" x14ac:dyDescent="0.25">
      <c r="A24" s="392" t="s">
        <v>163</v>
      </c>
      <c r="B24" s="55" t="s">
        <v>57</v>
      </c>
      <c r="C24" s="660"/>
      <c r="D24" s="661"/>
      <c r="E24" s="660"/>
      <c r="F24" s="661">
        <f t="shared" si="0"/>
        <v>356200</v>
      </c>
      <c r="G24" s="660"/>
      <c r="H24" s="662"/>
      <c r="I24" s="527"/>
      <c r="J24" s="527"/>
      <c r="K24" s="527"/>
      <c r="L24" s="527"/>
      <c r="M24" s="527"/>
      <c r="N24" s="527"/>
      <c r="O24" s="527"/>
      <c r="P24" s="527">
        <v>90000</v>
      </c>
      <c r="Q24" s="527"/>
      <c r="R24" s="527"/>
      <c r="S24" s="527"/>
      <c r="T24" s="527">
        <v>28000</v>
      </c>
      <c r="U24" s="527">
        <v>56000</v>
      </c>
      <c r="V24" s="527">
        <v>0</v>
      </c>
      <c r="W24" s="527"/>
      <c r="X24" s="527">
        <v>0</v>
      </c>
      <c r="Y24" s="527"/>
      <c r="Z24" s="527">
        <v>28000</v>
      </c>
      <c r="AA24" s="527">
        <v>70200</v>
      </c>
      <c r="AB24" s="527"/>
      <c r="AC24" s="527"/>
      <c r="AD24" s="527"/>
      <c r="AE24" s="527"/>
      <c r="AF24" s="527"/>
      <c r="AG24" s="527"/>
      <c r="AH24" s="527">
        <v>28000</v>
      </c>
      <c r="AI24" s="527"/>
      <c r="AJ24" s="527">
        <v>56000</v>
      </c>
      <c r="AK24" s="527"/>
      <c r="AL24" s="527"/>
      <c r="AM24" s="669">
        <f t="shared" si="6"/>
        <v>356200</v>
      </c>
    </row>
    <row r="25" spans="1:39" ht="15.75" x14ac:dyDescent="0.25">
      <c r="A25" s="663" t="s">
        <v>164</v>
      </c>
      <c r="B25" s="711" t="s">
        <v>165</v>
      </c>
      <c r="C25" s="661">
        <f>SUM(C21:C24)</f>
        <v>0</v>
      </c>
      <c r="D25" s="660">
        <f>SUM(D21:D24)</f>
        <v>0</v>
      </c>
      <c r="E25" s="661">
        <f>SUM(E21:E24)</f>
        <v>0</v>
      </c>
      <c r="F25" s="661">
        <f t="shared" si="0"/>
        <v>9734600</v>
      </c>
      <c r="G25" s="660">
        <f>SUM(G21:G24)</f>
        <v>0</v>
      </c>
      <c r="H25" s="662"/>
      <c r="I25" s="660"/>
      <c r="J25" s="660"/>
      <c r="K25" s="660"/>
      <c r="L25" s="660"/>
      <c r="M25" s="660"/>
      <c r="N25" s="660">
        <f t="shared" ref="I25:AM25" si="7">SUM(N21:N24)</f>
        <v>0</v>
      </c>
      <c r="O25" s="660">
        <f t="shared" si="7"/>
        <v>0</v>
      </c>
      <c r="P25" s="660">
        <f t="shared" si="7"/>
        <v>3337500</v>
      </c>
      <c r="Q25" s="660">
        <f t="shared" si="7"/>
        <v>0</v>
      </c>
      <c r="R25" s="660">
        <f t="shared" si="7"/>
        <v>0</v>
      </c>
      <c r="S25" s="660">
        <f t="shared" si="7"/>
        <v>0</v>
      </c>
      <c r="T25" s="660">
        <f t="shared" si="7"/>
        <v>690000</v>
      </c>
      <c r="U25" s="660">
        <f t="shared" si="7"/>
        <v>1436000</v>
      </c>
      <c r="V25" s="660">
        <f t="shared" si="7"/>
        <v>0</v>
      </c>
      <c r="W25" s="660">
        <f t="shared" si="7"/>
        <v>0</v>
      </c>
      <c r="X25" s="660">
        <f t="shared" si="7"/>
        <v>0</v>
      </c>
      <c r="Y25" s="660">
        <f t="shared" si="7"/>
        <v>0</v>
      </c>
      <c r="Z25" s="660">
        <f t="shared" si="7"/>
        <v>552700</v>
      </c>
      <c r="AA25" s="660">
        <f t="shared" si="7"/>
        <v>1650600</v>
      </c>
      <c r="AB25" s="660">
        <f t="shared" si="7"/>
        <v>0</v>
      </c>
      <c r="AC25" s="660">
        <f t="shared" si="7"/>
        <v>0</v>
      </c>
      <c r="AD25" s="660">
        <f t="shared" si="7"/>
        <v>0</v>
      </c>
      <c r="AE25" s="660">
        <f t="shared" si="7"/>
        <v>0</v>
      </c>
      <c r="AF25" s="660">
        <f t="shared" si="7"/>
        <v>0</v>
      </c>
      <c r="AG25" s="660">
        <f t="shared" si="7"/>
        <v>0</v>
      </c>
      <c r="AH25" s="660">
        <f t="shared" si="7"/>
        <v>495700</v>
      </c>
      <c r="AI25" s="660">
        <f t="shared" si="7"/>
        <v>0</v>
      </c>
      <c r="AJ25" s="660">
        <f t="shared" si="7"/>
        <v>1367100</v>
      </c>
      <c r="AK25" s="660">
        <f t="shared" si="7"/>
        <v>0</v>
      </c>
      <c r="AL25" s="660">
        <f t="shared" si="7"/>
        <v>205000</v>
      </c>
      <c r="AM25" s="660">
        <f t="shared" si="7"/>
        <v>9734600</v>
      </c>
    </row>
    <row r="26" spans="1:39" ht="15.75" x14ac:dyDescent="0.25">
      <c r="A26" s="392" t="s">
        <v>168</v>
      </c>
      <c r="B26" s="55" t="s">
        <v>82</v>
      </c>
      <c r="C26" s="660"/>
      <c r="D26" s="660"/>
      <c r="E26" s="660"/>
      <c r="F26" s="661">
        <f t="shared" si="0"/>
        <v>1185000</v>
      </c>
      <c r="G26" s="660"/>
      <c r="H26" s="662"/>
      <c r="I26" s="527"/>
      <c r="J26" s="527"/>
      <c r="K26" s="527"/>
      <c r="L26" s="527"/>
      <c r="M26" s="527"/>
      <c r="N26" s="527"/>
      <c r="O26" s="527"/>
      <c r="P26" s="527"/>
      <c r="Q26" s="527">
        <v>0</v>
      </c>
      <c r="R26" s="527"/>
      <c r="S26" s="527"/>
      <c r="T26" s="527"/>
      <c r="U26" s="527">
        <v>750000</v>
      </c>
      <c r="V26" s="527">
        <v>15000</v>
      </c>
      <c r="W26" s="527">
        <v>420000</v>
      </c>
      <c r="X26" s="527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527"/>
      <c r="AJ26" s="527">
        <v>0</v>
      </c>
      <c r="AK26" s="527"/>
      <c r="AL26" s="527"/>
      <c r="AM26" s="527">
        <f>SUM(I26:AL26)</f>
        <v>1185000</v>
      </c>
    </row>
    <row r="27" spans="1:39" ht="15.75" x14ac:dyDescent="0.25">
      <c r="A27" s="392" t="s">
        <v>169</v>
      </c>
      <c r="B27" s="55" t="s">
        <v>170</v>
      </c>
      <c r="C27" s="660"/>
      <c r="D27" s="661"/>
      <c r="E27" s="660"/>
      <c r="F27" s="661">
        <f t="shared" si="0"/>
        <v>963000</v>
      </c>
      <c r="G27" s="660"/>
      <c r="H27" s="662"/>
      <c r="I27" s="527"/>
      <c r="J27" s="527"/>
      <c r="K27" s="527"/>
      <c r="L27" s="527"/>
      <c r="M27" s="527"/>
      <c r="N27" s="527"/>
      <c r="O27" s="527"/>
      <c r="P27" s="527">
        <v>150000</v>
      </c>
      <c r="Q27" s="527"/>
      <c r="R27" s="527"/>
      <c r="S27" s="527"/>
      <c r="T27" s="527"/>
      <c r="U27" s="527"/>
      <c r="V27" s="527">
        <v>50000</v>
      </c>
      <c r="W27" s="527">
        <v>50000</v>
      </c>
      <c r="X27" s="527"/>
      <c r="Y27" s="527"/>
      <c r="Z27" s="527">
        <v>680000</v>
      </c>
      <c r="AA27" s="527"/>
      <c r="AB27" s="527"/>
      <c r="AC27" s="527"/>
      <c r="AD27" s="527"/>
      <c r="AE27" s="527"/>
      <c r="AF27" s="527"/>
      <c r="AG27" s="527">
        <v>25000</v>
      </c>
      <c r="AH27" s="527">
        <v>8000</v>
      </c>
      <c r="AI27" s="527"/>
      <c r="AJ27" s="527">
        <v>0</v>
      </c>
      <c r="AK27" s="527"/>
      <c r="AL27" s="527"/>
      <c r="AM27" s="527">
        <f>SUM(I27:AL27)</f>
        <v>963000</v>
      </c>
    </row>
    <row r="28" spans="1:39" ht="15.75" x14ac:dyDescent="0.25">
      <c r="A28" s="663" t="s">
        <v>171</v>
      </c>
      <c r="B28" s="181" t="s">
        <v>172</v>
      </c>
      <c r="C28" s="661">
        <f>SUM(C26:C27)</f>
        <v>0</v>
      </c>
      <c r="D28" s="660">
        <f>SUM(D26:D27)</f>
        <v>0</v>
      </c>
      <c r="E28" s="661">
        <f>SUM(E26:E27)</f>
        <v>0</v>
      </c>
      <c r="F28" s="661">
        <f t="shared" si="0"/>
        <v>2148000</v>
      </c>
      <c r="G28" s="660">
        <f t="shared" ref="G28:AM28" si="8">SUM(G26:G27)</f>
        <v>0</v>
      </c>
      <c r="H28" s="662"/>
      <c r="I28" s="660"/>
      <c r="J28" s="660"/>
      <c r="K28" s="660"/>
      <c r="L28" s="660"/>
      <c r="M28" s="660"/>
      <c r="N28" s="660">
        <f t="shared" si="8"/>
        <v>0</v>
      </c>
      <c r="O28" s="660">
        <f t="shared" si="8"/>
        <v>0</v>
      </c>
      <c r="P28" s="660">
        <v>150000</v>
      </c>
      <c r="Q28" s="660">
        <f t="shared" si="8"/>
        <v>0</v>
      </c>
      <c r="R28" s="660">
        <f t="shared" si="8"/>
        <v>0</v>
      </c>
      <c r="S28" s="660">
        <f t="shared" si="8"/>
        <v>0</v>
      </c>
      <c r="T28" s="660">
        <f t="shared" si="8"/>
        <v>0</v>
      </c>
      <c r="U28" s="660">
        <f t="shared" si="8"/>
        <v>750000</v>
      </c>
      <c r="V28" s="660">
        <f t="shared" si="8"/>
        <v>65000</v>
      </c>
      <c r="W28" s="660">
        <f t="shared" si="8"/>
        <v>470000</v>
      </c>
      <c r="X28" s="660">
        <f t="shared" si="8"/>
        <v>0</v>
      </c>
      <c r="Y28" s="660">
        <f t="shared" si="8"/>
        <v>0</v>
      </c>
      <c r="Z28" s="660">
        <f t="shared" si="8"/>
        <v>680000</v>
      </c>
      <c r="AA28" s="660">
        <f t="shared" si="8"/>
        <v>0</v>
      </c>
      <c r="AB28" s="660">
        <f t="shared" si="8"/>
        <v>0</v>
      </c>
      <c r="AC28" s="660">
        <f t="shared" si="8"/>
        <v>0</v>
      </c>
      <c r="AD28" s="660">
        <f t="shared" si="8"/>
        <v>0</v>
      </c>
      <c r="AE28" s="660">
        <f t="shared" si="8"/>
        <v>0</v>
      </c>
      <c r="AF28" s="660">
        <f t="shared" si="8"/>
        <v>0</v>
      </c>
      <c r="AG28" s="660">
        <f t="shared" si="8"/>
        <v>25000</v>
      </c>
      <c r="AH28" s="660">
        <f t="shared" si="8"/>
        <v>8000</v>
      </c>
      <c r="AI28" s="660">
        <f t="shared" si="8"/>
        <v>0</v>
      </c>
      <c r="AJ28" s="660">
        <f t="shared" si="8"/>
        <v>0</v>
      </c>
      <c r="AK28" s="660">
        <f t="shared" si="8"/>
        <v>0</v>
      </c>
      <c r="AL28" s="660">
        <f t="shared" si="8"/>
        <v>0</v>
      </c>
      <c r="AM28" s="660">
        <f t="shared" si="8"/>
        <v>2148000</v>
      </c>
    </row>
    <row r="29" spans="1:39" ht="15.75" x14ac:dyDescent="0.25">
      <c r="A29" s="392" t="s">
        <v>176</v>
      </c>
      <c r="B29" s="55" t="s">
        <v>54</v>
      </c>
      <c r="C29" s="660"/>
      <c r="D29" s="713"/>
      <c r="E29" s="660"/>
      <c r="F29" s="661">
        <f t="shared" si="0"/>
        <v>0</v>
      </c>
      <c r="G29" s="660"/>
      <c r="H29" s="662"/>
      <c r="I29" s="527"/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27"/>
      <c r="AC29" s="527"/>
      <c r="AD29" s="527"/>
      <c r="AE29" s="527"/>
      <c r="AF29" s="527"/>
      <c r="AG29" s="527"/>
      <c r="AH29" s="527"/>
      <c r="AI29" s="527"/>
      <c r="AJ29" s="527"/>
      <c r="AK29" s="527"/>
      <c r="AL29" s="527"/>
      <c r="AM29" s="527">
        <f>SUM(I29:AL29)</f>
        <v>0</v>
      </c>
    </row>
    <row r="30" spans="1:39" ht="15.75" x14ac:dyDescent="0.25">
      <c r="A30" s="392" t="s">
        <v>177</v>
      </c>
      <c r="B30" s="55" t="s">
        <v>173</v>
      </c>
      <c r="C30" s="660"/>
      <c r="D30" s="661"/>
      <c r="E30" s="660"/>
      <c r="F30" s="661">
        <f t="shared" si="0"/>
        <v>969000</v>
      </c>
      <c r="G30" s="660"/>
      <c r="H30" s="662"/>
      <c r="I30" s="527"/>
      <c r="J30" s="527"/>
      <c r="K30" s="527"/>
      <c r="L30" s="527"/>
      <c r="M30" s="527"/>
      <c r="N30" s="527"/>
      <c r="O30" s="527"/>
      <c r="P30" s="527">
        <v>400000</v>
      </c>
      <c r="Q30" s="527"/>
      <c r="R30" s="527"/>
      <c r="S30" s="527"/>
      <c r="T30" s="527">
        <v>7000</v>
      </c>
      <c r="U30" s="527">
        <v>15000</v>
      </c>
      <c r="V30" s="527">
        <v>50000</v>
      </c>
      <c r="W30" s="527">
        <v>250000</v>
      </c>
      <c r="X30" s="527"/>
      <c r="Y30" s="527"/>
      <c r="Z30" s="527">
        <v>80000</v>
      </c>
      <c r="AA30" s="527">
        <v>40000</v>
      </c>
      <c r="AB30" s="527"/>
      <c r="AC30" s="527"/>
      <c r="AD30" s="527"/>
      <c r="AE30" s="527"/>
      <c r="AF30" s="527"/>
      <c r="AG30" s="527"/>
      <c r="AH30" s="527">
        <v>7000</v>
      </c>
      <c r="AI30" s="527"/>
      <c r="AJ30" s="527">
        <v>120000</v>
      </c>
      <c r="AK30" s="527"/>
      <c r="AL30" s="527"/>
      <c r="AM30" s="527">
        <f t="shared" ref="AM30:AM34" si="9">SUM(I30:AL30)</f>
        <v>969000</v>
      </c>
    </row>
    <row r="31" spans="1:39" ht="15.75" x14ac:dyDescent="0.25">
      <c r="A31" s="392" t="s">
        <v>182</v>
      </c>
      <c r="B31" s="55" t="s">
        <v>521</v>
      </c>
      <c r="C31" s="660"/>
      <c r="D31" s="661"/>
      <c r="E31" s="660"/>
      <c r="F31" s="661">
        <f t="shared" si="0"/>
        <v>1080000</v>
      </c>
      <c r="G31" s="660"/>
      <c r="H31" s="662"/>
      <c r="I31" s="527"/>
      <c r="J31" s="527"/>
      <c r="K31" s="527"/>
      <c r="L31" s="527"/>
      <c r="M31" s="527"/>
      <c r="N31" s="527"/>
      <c r="O31" s="527"/>
      <c r="P31" s="527"/>
      <c r="Q31" s="527"/>
      <c r="R31" s="527"/>
      <c r="S31" s="527"/>
      <c r="T31" s="527"/>
      <c r="U31" s="527">
        <v>100000</v>
      </c>
      <c r="V31" s="527">
        <v>80000</v>
      </c>
      <c r="W31" s="527">
        <v>750000</v>
      </c>
      <c r="X31" s="527"/>
      <c r="Y31" s="527"/>
      <c r="Z31" s="527"/>
      <c r="AA31" s="527">
        <v>50000</v>
      </c>
      <c r="AB31" s="527"/>
      <c r="AC31" s="527"/>
      <c r="AD31" s="527"/>
      <c r="AE31" s="527"/>
      <c r="AF31" s="527"/>
      <c r="AG31" s="527"/>
      <c r="AH31" s="527"/>
      <c r="AI31" s="527">
        <v>50000</v>
      </c>
      <c r="AJ31" s="527">
        <v>50000</v>
      </c>
      <c r="AK31" s="527"/>
      <c r="AL31" s="527"/>
      <c r="AM31" s="527">
        <f t="shared" si="9"/>
        <v>1080000</v>
      </c>
    </row>
    <row r="32" spans="1:39" ht="15.75" x14ac:dyDescent="0.25">
      <c r="A32" s="392" t="s">
        <v>179</v>
      </c>
      <c r="B32" s="55" t="s">
        <v>55</v>
      </c>
      <c r="C32" s="660"/>
      <c r="D32" s="661"/>
      <c r="E32" s="660"/>
      <c r="F32" s="661">
        <f t="shared" si="0"/>
        <v>800000</v>
      </c>
      <c r="G32" s="660"/>
      <c r="H32" s="662"/>
      <c r="I32" s="527"/>
      <c r="J32" s="527"/>
      <c r="K32" s="527"/>
      <c r="L32" s="527"/>
      <c r="M32" s="527"/>
      <c r="N32" s="527"/>
      <c r="O32" s="527"/>
      <c r="P32" s="527"/>
      <c r="Q32" s="527">
        <v>700000</v>
      </c>
      <c r="R32" s="527"/>
      <c r="S32" s="527"/>
      <c r="T32" s="527"/>
      <c r="U32" s="527"/>
      <c r="V32" s="527">
        <v>0</v>
      </c>
      <c r="W32" s="527">
        <v>0</v>
      </c>
      <c r="X32" s="527">
        <v>100000</v>
      </c>
      <c r="Y32" s="527"/>
      <c r="Z32" s="527"/>
      <c r="AA32" s="527"/>
      <c r="AB32" s="527"/>
      <c r="AC32" s="527"/>
      <c r="AD32" s="527"/>
      <c r="AE32" s="527"/>
      <c r="AF32" s="527"/>
      <c r="AG32" s="527"/>
      <c r="AH32" s="527"/>
      <c r="AI32" s="527"/>
      <c r="AJ32" s="527"/>
      <c r="AK32" s="527"/>
      <c r="AL32" s="527"/>
      <c r="AM32" s="527">
        <f t="shared" si="9"/>
        <v>800000</v>
      </c>
    </row>
    <row r="33" spans="1:39" ht="15.75" x14ac:dyDescent="0.25">
      <c r="A33" s="392" t="s">
        <v>180</v>
      </c>
      <c r="B33" s="55" t="s">
        <v>63</v>
      </c>
      <c r="C33" s="660"/>
      <c r="D33" s="661"/>
      <c r="E33" s="660"/>
      <c r="F33" s="661">
        <f t="shared" si="0"/>
        <v>700000</v>
      </c>
      <c r="G33" s="660"/>
      <c r="H33" s="662"/>
      <c r="I33" s="527"/>
      <c r="J33" s="527"/>
      <c r="K33" s="527"/>
      <c r="L33" s="527"/>
      <c r="M33" s="527"/>
      <c r="N33" s="527"/>
      <c r="O33" s="527"/>
      <c r="P33" s="527">
        <v>150000</v>
      </c>
      <c r="Q33" s="527"/>
      <c r="R33" s="527"/>
      <c r="S33" s="527"/>
      <c r="T33" s="527">
        <v>40000</v>
      </c>
      <c r="U33" s="527">
        <v>80000</v>
      </c>
      <c r="V33" s="527"/>
      <c r="W33" s="527"/>
      <c r="X33" s="527">
        <v>150000</v>
      </c>
      <c r="Y33" s="527"/>
      <c r="Z33" s="527">
        <v>40000</v>
      </c>
      <c r="AA33" s="527">
        <v>120000</v>
      </c>
      <c r="AB33" s="527"/>
      <c r="AC33" s="527"/>
      <c r="AD33" s="527"/>
      <c r="AE33" s="527"/>
      <c r="AF33" s="527"/>
      <c r="AG33" s="527"/>
      <c r="AH33" s="527">
        <v>40000</v>
      </c>
      <c r="AI33" s="527"/>
      <c r="AJ33" s="527">
        <v>80000</v>
      </c>
      <c r="AK33" s="527"/>
      <c r="AL33" s="527"/>
      <c r="AM33" s="527">
        <f t="shared" si="9"/>
        <v>700000</v>
      </c>
    </row>
    <row r="34" spans="1:39" ht="15.75" x14ac:dyDescent="0.25">
      <c r="A34" s="392" t="s">
        <v>181</v>
      </c>
      <c r="B34" s="55" t="s">
        <v>175</v>
      </c>
      <c r="C34" s="660"/>
      <c r="D34" s="661"/>
      <c r="E34" s="660"/>
      <c r="F34" s="661">
        <f t="shared" si="0"/>
        <v>358000</v>
      </c>
      <c r="G34" s="660"/>
      <c r="H34" s="662"/>
      <c r="I34" s="527"/>
      <c r="J34" s="527"/>
      <c r="K34" s="527"/>
      <c r="L34" s="527"/>
      <c r="M34" s="527"/>
      <c r="N34" s="527"/>
      <c r="O34" s="527">
        <v>0</v>
      </c>
      <c r="P34" s="527">
        <v>100000</v>
      </c>
      <c r="Q34" s="527">
        <v>0</v>
      </c>
      <c r="R34" s="527">
        <v>0</v>
      </c>
      <c r="S34" s="527"/>
      <c r="T34" s="527">
        <v>10000</v>
      </c>
      <c r="U34" s="527"/>
      <c r="V34" s="527">
        <v>50000</v>
      </c>
      <c r="W34" s="527">
        <v>0</v>
      </c>
      <c r="X34" s="527">
        <v>0</v>
      </c>
      <c r="Y34" s="527"/>
      <c r="Z34" s="527"/>
      <c r="AA34" s="527">
        <v>70000</v>
      </c>
      <c r="AB34" s="527"/>
      <c r="AC34" s="527"/>
      <c r="AD34" s="527"/>
      <c r="AE34" s="527"/>
      <c r="AF34" s="527"/>
      <c r="AG34" s="527"/>
      <c r="AH34" s="527">
        <v>22000</v>
      </c>
      <c r="AI34" s="527">
        <v>0</v>
      </c>
      <c r="AJ34" s="527">
        <v>106000</v>
      </c>
      <c r="AK34" s="527"/>
      <c r="AL34" s="527"/>
      <c r="AM34" s="527">
        <f t="shared" si="9"/>
        <v>358000</v>
      </c>
    </row>
    <row r="35" spans="1:39" ht="15.75" x14ac:dyDescent="0.25">
      <c r="A35" s="392" t="s">
        <v>182</v>
      </c>
      <c r="B35" s="181" t="s">
        <v>183</v>
      </c>
      <c r="C35" s="661">
        <f>SUM(C29:C34)</f>
        <v>0</v>
      </c>
      <c r="D35" s="660">
        <f>SUM(D29:D34)</f>
        <v>0</v>
      </c>
      <c r="E35" s="661">
        <f>SUM(E29:E34)</f>
        <v>0</v>
      </c>
      <c r="F35" s="661">
        <f t="shared" si="0"/>
        <v>3907000</v>
      </c>
      <c r="G35" s="661">
        <f>SUM(G29:G34)</f>
        <v>0</v>
      </c>
      <c r="H35" s="664"/>
      <c r="I35" s="660"/>
      <c r="J35" s="660"/>
      <c r="K35" s="660"/>
      <c r="L35" s="660"/>
      <c r="M35" s="660"/>
      <c r="N35" s="660">
        <f t="shared" ref="I35:AM35" si="10">SUM(N29:N34)</f>
        <v>0</v>
      </c>
      <c r="O35" s="660">
        <f t="shared" si="10"/>
        <v>0</v>
      </c>
      <c r="P35" s="660">
        <f t="shared" si="10"/>
        <v>650000</v>
      </c>
      <c r="Q35" s="660">
        <f t="shared" si="10"/>
        <v>700000</v>
      </c>
      <c r="R35" s="660">
        <f t="shared" si="10"/>
        <v>0</v>
      </c>
      <c r="S35" s="660"/>
      <c r="T35" s="660">
        <f t="shared" si="10"/>
        <v>57000</v>
      </c>
      <c r="U35" s="660">
        <f t="shared" si="10"/>
        <v>195000</v>
      </c>
      <c r="V35" s="660">
        <f t="shared" si="10"/>
        <v>180000</v>
      </c>
      <c r="W35" s="660">
        <f t="shared" si="10"/>
        <v>1000000</v>
      </c>
      <c r="X35" s="660">
        <f>SUM(X32:X34)</f>
        <v>250000</v>
      </c>
      <c r="Y35" s="660">
        <f t="shared" si="10"/>
        <v>0</v>
      </c>
      <c r="Z35" s="660">
        <f t="shared" si="10"/>
        <v>120000</v>
      </c>
      <c r="AA35" s="660">
        <f t="shared" si="10"/>
        <v>280000</v>
      </c>
      <c r="AB35" s="660">
        <f t="shared" si="10"/>
        <v>0</v>
      </c>
      <c r="AC35" s="660">
        <f t="shared" si="10"/>
        <v>0</v>
      </c>
      <c r="AD35" s="660">
        <f t="shared" si="10"/>
        <v>0</v>
      </c>
      <c r="AE35" s="660">
        <f t="shared" si="10"/>
        <v>0</v>
      </c>
      <c r="AF35" s="660">
        <f t="shared" si="10"/>
        <v>0</v>
      </c>
      <c r="AG35" s="660">
        <f t="shared" si="10"/>
        <v>0</v>
      </c>
      <c r="AH35" s="660">
        <f t="shared" si="10"/>
        <v>69000</v>
      </c>
      <c r="AI35" s="660">
        <f t="shared" si="10"/>
        <v>50000</v>
      </c>
      <c r="AJ35" s="660">
        <f t="shared" si="10"/>
        <v>356000</v>
      </c>
      <c r="AK35" s="660">
        <f t="shared" si="10"/>
        <v>0</v>
      </c>
      <c r="AL35" s="660">
        <f t="shared" si="10"/>
        <v>0</v>
      </c>
      <c r="AM35" s="660">
        <f t="shared" si="10"/>
        <v>3907000</v>
      </c>
    </row>
    <row r="36" spans="1:39" ht="15.75" x14ac:dyDescent="0.25">
      <c r="A36" s="663" t="s">
        <v>167</v>
      </c>
      <c r="B36" s="181" t="s">
        <v>186</v>
      </c>
      <c r="C36" s="660">
        <f>SUM(C35,C28)</f>
        <v>0</v>
      </c>
      <c r="D36" s="660">
        <f>SUM(D35,D28)</f>
        <v>0</v>
      </c>
      <c r="E36" s="660">
        <f>SUM(E35,E28)</f>
        <v>0</v>
      </c>
      <c r="F36" s="661">
        <f t="shared" si="0"/>
        <v>6055000</v>
      </c>
      <c r="G36" s="660">
        <f>SUM(G35,G28)</f>
        <v>0</v>
      </c>
      <c r="H36" s="662"/>
      <c r="I36" s="660"/>
      <c r="J36" s="660"/>
      <c r="K36" s="660"/>
      <c r="L36" s="660"/>
      <c r="M36" s="660"/>
      <c r="N36" s="660">
        <f t="shared" ref="I36:AM36" si="11">SUM(N35,N28)</f>
        <v>0</v>
      </c>
      <c r="O36" s="660">
        <f t="shared" si="11"/>
        <v>0</v>
      </c>
      <c r="P36" s="660">
        <f t="shared" si="11"/>
        <v>800000</v>
      </c>
      <c r="Q36" s="660">
        <f t="shared" si="11"/>
        <v>700000</v>
      </c>
      <c r="R36" s="660">
        <f t="shared" si="11"/>
        <v>0</v>
      </c>
      <c r="S36" s="660">
        <f t="shared" si="11"/>
        <v>0</v>
      </c>
      <c r="T36" s="660">
        <f t="shared" si="11"/>
        <v>57000</v>
      </c>
      <c r="U36" s="660">
        <f t="shared" si="11"/>
        <v>945000</v>
      </c>
      <c r="V36" s="660">
        <f t="shared" si="11"/>
        <v>245000</v>
      </c>
      <c r="W36" s="660">
        <f t="shared" si="11"/>
        <v>1470000</v>
      </c>
      <c r="X36" s="660">
        <f t="shared" si="11"/>
        <v>250000</v>
      </c>
      <c r="Y36" s="660">
        <f t="shared" si="11"/>
        <v>0</v>
      </c>
      <c r="Z36" s="660">
        <f t="shared" si="11"/>
        <v>800000</v>
      </c>
      <c r="AA36" s="660">
        <f t="shared" si="11"/>
        <v>280000</v>
      </c>
      <c r="AB36" s="660">
        <f t="shared" si="11"/>
        <v>0</v>
      </c>
      <c r="AC36" s="660">
        <f t="shared" si="11"/>
        <v>0</v>
      </c>
      <c r="AD36" s="660">
        <f t="shared" si="11"/>
        <v>0</v>
      </c>
      <c r="AE36" s="660">
        <f t="shared" si="11"/>
        <v>0</v>
      </c>
      <c r="AF36" s="660">
        <f t="shared" si="11"/>
        <v>0</v>
      </c>
      <c r="AG36" s="660">
        <f t="shared" si="11"/>
        <v>25000</v>
      </c>
      <c r="AH36" s="660">
        <f t="shared" si="11"/>
        <v>77000</v>
      </c>
      <c r="AI36" s="660">
        <f t="shared" si="11"/>
        <v>50000</v>
      </c>
      <c r="AJ36" s="660">
        <f t="shared" si="11"/>
        <v>356000</v>
      </c>
      <c r="AK36" s="660">
        <f t="shared" si="11"/>
        <v>0</v>
      </c>
      <c r="AL36" s="660">
        <f t="shared" si="11"/>
        <v>0</v>
      </c>
      <c r="AM36" s="660">
        <f t="shared" si="11"/>
        <v>6055000</v>
      </c>
    </row>
    <row r="37" spans="1:39" ht="15.75" x14ac:dyDescent="0.25">
      <c r="A37" s="392" t="s">
        <v>187</v>
      </c>
      <c r="B37" s="55" t="s">
        <v>188</v>
      </c>
      <c r="C37" s="660"/>
      <c r="D37" s="712"/>
      <c r="E37" s="660"/>
      <c r="F37" s="661">
        <f t="shared" si="0"/>
        <v>0</v>
      </c>
      <c r="G37" s="660"/>
      <c r="H37" s="662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527">
        <v>0</v>
      </c>
      <c r="W37" s="527">
        <v>0</v>
      </c>
      <c r="X37" s="527"/>
      <c r="Y37" s="527"/>
      <c r="Z37" s="527"/>
      <c r="AA37" s="527"/>
      <c r="AB37" s="527"/>
      <c r="AC37" s="527"/>
      <c r="AD37" s="527"/>
      <c r="AE37" s="527"/>
      <c r="AF37" s="527"/>
      <c r="AG37" s="527"/>
      <c r="AH37" s="527"/>
      <c r="AI37" s="527"/>
      <c r="AJ37" s="527">
        <v>0</v>
      </c>
      <c r="AK37" s="527"/>
      <c r="AL37" s="527"/>
      <c r="AM37" s="527">
        <f>SUM(I37:AL37)</f>
        <v>0</v>
      </c>
    </row>
    <row r="38" spans="1:39" ht="15.75" x14ac:dyDescent="0.25">
      <c r="A38" s="392" t="s">
        <v>189</v>
      </c>
      <c r="B38" s="55" t="s">
        <v>526</v>
      </c>
      <c r="C38" s="660"/>
      <c r="D38" s="661"/>
      <c r="E38" s="660"/>
      <c r="F38" s="661">
        <f t="shared" si="0"/>
        <v>1365000</v>
      </c>
      <c r="G38" s="660"/>
      <c r="H38" s="662"/>
      <c r="I38" s="527"/>
      <c r="J38" s="527"/>
      <c r="K38" s="527"/>
      <c r="L38" s="527"/>
      <c r="M38" s="527"/>
      <c r="N38" s="527"/>
      <c r="O38" s="527">
        <v>20000</v>
      </c>
      <c r="P38" s="527">
        <v>500000</v>
      </c>
      <c r="Q38" s="527"/>
      <c r="R38" s="527"/>
      <c r="S38" s="527"/>
      <c r="T38" s="527">
        <v>30000</v>
      </c>
      <c r="U38" s="527">
        <v>120000</v>
      </c>
      <c r="V38" s="527">
        <v>100000</v>
      </c>
      <c r="W38" s="527">
        <v>200000</v>
      </c>
      <c r="X38" s="527">
        <v>50000</v>
      </c>
      <c r="Y38" s="527"/>
      <c r="Z38" s="527">
        <v>0</v>
      </c>
      <c r="AA38" s="527">
        <v>80000</v>
      </c>
      <c r="AB38" s="527"/>
      <c r="AC38" s="527"/>
      <c r="AD38" s="527"/>
      <c r="AE38" s="527"/>
      <c r="AF38" s="527"/>
      <c r="AG38" s="527">
        <v>60000</v>
      </c>
      <c r="AH38" s="527">
        <v>30000</v>
      </c>
      <c r="AI38" s="527">
        <v>75000</v>
      </c>
      <c r="AJ38" s="527">
        <v>100000</v>
      </c>
      <c r="AK38" s="527"/>
      <c r="AL38" s="527"/>
      <c r="AM38" s="527">
        <f t="shared" ref="AM38:AM39" si="12">SUM(I38:AL38)</f>
        <v>1365000</v>
      </c>
    </row>
    <row r="39" spans="1:39" ht="15.75" x14ac:dyDescent="0.25">
      <c r="A39" s="392" t="s">
        <v>522</v>
      </c>
      <c r="B39" s="55" t="s">
        <v>523</v>
      </c>
      <c r="C39" s="660"/>
      <c r="D39" s="661"/>
      <c r="E39" s="660"/>
      <c r="F39" s="661">
        <f t="shared" si="0"/>
        <v>0</v>
      </c>
      <c r="G39" s="660"/>
      <c r="H39" s="662"/>
      <c r="I39" s="527"/>
      <c r="J39" s="527"/>
      <c r="K39" s="527"/>
      <c r="L39" s="527"/>
      <c r="M39" s="527"/>
      <c r="N39" s="527"/>
      <c r="O39" s="527"/>
      <c r="P39" s="527"/>
      <c r="Q39" s="527"/>
      <c r="R39" s="527"/>
      <c r="S39" s="527"/>
      <c r="T39" s="527"/>
      <c r="U39" s="527"/>
      <c r="V39" s="527">
        <v>0</v>
      </c>
      <c r="W39" s="527">
        <v>0</v>
      </c>
      <c r="X39" s="527"/>
      <c r="Y39" s="527"/>
      <c r="Z39" s="527"/>
      <c r="AA39" s="527"/>
      <c r="AB39" s="527"/>
      <c r="AC39" s="527"/>
      <c r="AD39" s="527"/>
      <c r="AE39" s="527"/>
      <c r="AF39" s="527"/>
      <c r="AG39" s="527"/>
      <c r="AH39" s="527"/>
      <c r="AI39" s="527"/>
      <c r="AJ39" s="527">
        <v>0</v>
      </c>
      <c r="AK39" s="527"/>
      <c r="AL39" s="527"/>
      <c r="AM39" s="527">
        <f t="shared" si="12"/>
        <v>0</v>
      </c>
    </row>
    <row r="40" spans="1:39" ht="15.75" x14ac:dyDescent="0.25">
      <c r="A40" s="663" t="s">
        <v>190</v>
      </c>
      <c r="B40" s="181" t="s">
        <v>191</v>
      </c>
      <c r="C40" s="712">
        <f>SUM(C37:C38)</f>
        <v>0</v>
      </c>
      <c r="D40" s="660">
        <f>SUM(D37:D38)</f>
        <v>0</v>
      </c>
      <c r="E40" s="712">
        <f>SUM(E37:E38)</f>
        <v>0</v>
      </c>
      <c r="F40" s="661">
        <f t="shared" si="0"/>
        <v>1365000</v>
      </c>
      <c r="G40" s="660">
        <f t="shared" ref="G40:AL40" si="13">SUM(G37:G38)</f>
        <v>0</v>
      </c>
      <c r="H40" s="662"/>
      <c r="I40" s="660"/>
      <c r="J40" s="660"/>
      <c r="K40" s="660"/>
      <c r="L40" s="660"/>
      <c r="M40" s="660"/>
      <c r="N40" s="660">
        <f t="shared" ref="K40:N40" si="14">SUM(N37:N39)</f>
        <v>0</v>
      </c>
      <c r="O40" s="660">
        <f t="shared" si="13"/>
        <v>20000</v>
      </c>
      <c r="P40" s="660">
        <f t="shared" si="13"/>
        <v>500000</v>
      </c>
      <c r="Q40" s="660">
        <f t="shared" si="13"/>
        <v>0</v>
      </c>
      <c r="R40" s="660">
        <f t="shared" si="13"/>
        <v>0</v>
      </c>
      <c r="S40" s="660">
        <f t="shared" si="13"/>
        <v>0</v>
      </c>
      <c r="T40" s="660">
        <f t="shared" si="13"/>
        <v>30000</v>
      </c>
      <c r="U40" s="660">
        <f t="shared" si="13"/>
        <v>120000</v>
      </c>
      <c r="V40" s="660">
        <f>SUM(V37:V39)</f>
        <v>100000</v>
      </c>
      <c r="W40" s="660">
        <f>SUM(W37:W39)</f>
        <v>200000</v>
      </c>
      <c r="X40" s="660">
        <f t="shared" si="13"/>
        <v>50000</v>
      </c>
      <c r="Y40" s="660">
        <f t="shared" si="13"/>
        <v>0</v>
      </c>
      <c r="Z40" s="660">
        <f t="shared" si="13"/>
        <v>0</v>
      </c>
      <c r="AA40" s="660">
        <f t="shared" si="13"/>
        <v>80000</v>
      </c>
      <c r="AB40" s="660">
        <f t="shared" si="13"/>
        <v>0</v>
      </c>
      <c r="AC40" s="660">
        <f t="shared" si="13"/>
        <v>0</v>
      </c>
      <c r="AD40" s="660">
        <f t="shared" si="13"/>
        <v>0</v>
      </c>
      <c r="AE40" s="660">
        <f t="shared" si="13"/>
        <v>0</v>
      </c>
      <c r="AF40" s="660">
        <f t="shared" si="13"/>
        <v>0</v>
      </c>
      <c r="AG40" s="660">
        <f t="shared" si="13"/>
        <v>60000</v>
      </c>
      <c r="AH40" s="660">
        <f t="shared" si="13"/>
        <v>30000</v>
      </c>
      <c r="AI40" s="660">
        <f t="shared" si="13"/>
        <v>75000</v>
      </c>
      <c r="AJ40" s="660">
        <f>SUM(AJ37:AJ39)</f>
        <v>100000</v>
      </c>
      <c r="AK40" s="660">
        <f t="shared" si="13"/>
        <v>0</v>
      </c>
      <c r="AL40" s="660">
        <f t="shared" si="13"/>
        <v>0</v>
      </c>
      <c r="AM40" s="660">
        <f>SUM(AM37:AM39)</f>
        <v>1365000</v>
      </c>
    </row>
    <row r="41" spans="1:39" ht="15.75" x14ac:dyDescent="0.25">
      <c r="A41" s="392" t="s">
        <v>192</v>
      </c>
      <c r="B41" s="55" t="s">
        <v>437</v>
      </c>
      <c r="C41" s="660"/>
      <c r="D41" s="661"/>
      <c r="E41" s="660"/>
      <c r="F41" s="661">
        <f t="shared" si="0"/>
        <v>41990000</v>
      </c>
      <c r="G41" s="660"/>
      <c r="H41" s="662"/>
      <c r="I41" s="527"/>
      <c r="J41" s="527"/>
      <c r="K41" s="527"/>
      <c r="L41" s="527"/>
      <c r="M41" s="527"/>
      <c r="N41" s="527">
        <v>21132000</v>
      </c>
      <c r="O41" s="527">
        <v>70000</v>
      </c>
      <c r="P41" s="527">
        <v>1270000</v>
      </c>
      <c r="Q41" s="527"/>
      <c r="R41" s="527"/>
      <c r="S41" s="527"/>
      <c r="T41" s="527"/>
      <c r="U41" s="527"/>
      <c r="V41" s="527">
        <v>2730000</v>
      </c>
      <c r="W41" s="527">
        <v>3620000</v>
      </c>
      <c r="X41" s="527">
        <v>550000</v>
      </c>
      <c r="Y41" s="527"/>
      <c r="Z41" s="527">
        <v>0</v>
      </c>
      <c r="AA41" s="527">
        <v>2200000</v>
      </c>
      <c r="AB41" s="527">
        <v>8500000</v>
      </c>
      <c r="AC41" s="527"/>
      <c r="AD41" s="527"/>
      <c r="AE41" s="527"/>
      <c r="AF41" s="527"/>
      <c r="AG41" s="527">
        <v>600000</v>
      </c>
      <c r="AH41" s="527"/>
      <c r="AI41" s="527">
        <v>248000</v>
      </c>
      <c r="AJ41" s="527">
        <v>420000</v>
      </c>
      <c r="AK41" s="527"/>
      <c r="AL41" s="527">
        <v>650000</v>
      </c>
      <c r="AM41" s="527">
        <f>SUM(I41:AL41)</f>
        <v>41990000</v>
      </c>
    </row>
    <row r="42" spans="1:39" ht="15.75" x14ac:dyDescent="0.25">
      <c r="A42" s="392" t="s">
        <v>203</v>
      </c>
      <c r="B42" s="55" t="s">
        <v>204</v>
      </c>
      <c r="C42" s="660"/>
      <c r="D42" s="661"/>
      <c r="E42" s="660"/>
      <c r="F42" s="661">
        <f t="shared" si="0"/>
        <v>0</v>
      </c>
      <c r="G42" s="660"/>
      <c r="H42" s="662"/>
      <c r="I42" s="527"/>
      <c r="J42" s="527"/>
      <c r="K42" s="527"/>
      <c r="L42" s="527"/>
      <c r="M42" s="527"/>
      <c r="N42" s="527"/>
      <c r="O42" s="527"/>
      <c r="P42" s="527"/>
      <c r="Q42" s="527"/>
      <c r="R42" s="527"/>
      <c r="S42" s="527"/>
      <c r="T42" s="527"/>
      <c r="U42" s="527"/>
      <c r="V42" s="527"/>
      <c r="W42" s="527"/>
      <c r="X42" s="527"/>
      <c r="Y42" s="527"/>
      <c r="Z42" s="527"/>
      <c r="AA42" s="527"/>
      <c r="AB42" s="527"/>
      <c r="AC42" s="527"/>
      <c r="AD42" s="527"/>
      <c r="AE42" s="527"/>
      <c r="AF42" s="527"/>
      <c r="AG42" s="527"/>
      <c r="AH42" s="527"/>
      <c r="AI42" s="527"/>
      <c r="AJ42" s="527"/>
      <c r="AK42" s="527"/>
      <c r="AL42" s="527"/>
      <c r="AM42" s="527">
        <f t="shared" ref="AM42:AM47" si="15">SUM(I42:AL42)</f>
        <v>0</v>
      </c>
    </row>
    <row r="43" spans="1:39" ht="15.75" x14ac:dyDescent="0.25">
      <c r="A43" s="392" t="s">
        <v>193</v>
      </c>
      <c r="B43" s="55" t="s">
        <v>194</v>
      </c>
      <c r="C43" s="660"/>
      <c r="D43" s="661"/>
      <c r="E43" s="660"/>
      <c r="F43" s="661">
        <f t="shared" si="0"/>
        <v>200000</v>
      </c>
      <c r="G43" s="660"/>
      <c r="H43" s="662"/>
      <c r="I43" s="527"/>
      <c r="J43" s="527"/>
      <c r="K43" s="527"/>
      <c r="L43" s="527"/>
      <c r="M43" s="527"/>
      <c r="N43" s="527"/>
      <c r="O43" s="527"/>
      <c r="P43" s="527"/>
      <c r="Q43" s="527"/>
      <c r="R43" s="527"/>
      <c r="S43" s="527"/>
      <c r="T43" s="527"/>
      <c r="U43" s="527"/>
      <c r="V43" s="527">
        <v>0</v>
      </c>
      <c r="W43" s="527">
        <v>0</v>
      </c>
      <c r="X43" s="527">
        <v>200000</v>
      </c>
      <c r="Y43" s="527"/>
      <c r="Z43" s="527">
        <v>0</v>
      </c>
      <c r="AA43" s="527"/>
      <c r="AB43" s="527"/>
      <c r="AC43" s="527"/>
      <c r="AD43" s="527"/>
      <c r="AE43" s="527"/>
      <c r="AF43" s="527"/>
      <c r="AG43" s="527"/>
      <c r="AH43" s="527"/>
      <c r="AI43" s="527"/>
      <c r="AJ43" s="527"/>
      <c r="AK43" s="527"/>
      <c r="AL43" s="527"/>
      <c r="AM43" s="527">
        <f t="shared" si="15"/>
        <v>200000</v>
      </c>
    </row>
    <row r="44" spans="1:39" ht="15.75" x14ac:dyDescent="0.25">
      <c r="A44" s="392" t="s">
        <v>195</v>
      </c>
      <c r="B44" s="55" t="s">
        <v>196</v>
      </c>
      <c r="C44" s="660"/>
      <c r="D44" s="661"/>
      <c r="E44" s="660"/>
      <c r="F44" s="661">
        <f t="shared" si="0"/>
        <v>1757000</v>
      </c>
      <c r="G44" s="660"/>
      <c r="H44" s="662"/>
      <c r="I44" s="527"/>
      <c r="J44" s="527"/>
      <c r="K44" s="527"/>
      <c r="L44" s="527"/>
      <c r="M44" s="527"/>
      <c r="N44" s="527"/>
      <c r="O44" s="527">
        <v>0</v>
      </c>
      <c r="P44" s="527">
        <v>300000</v>
      </c>
      <c r="Q44" s="527">
        <v>0</v>
      </c>
      <c r="R44" s="527">
        <v>0</v>
      </c>
      <c r="S44" s="527"/>
      <c r="T44" s="527">
        <v>157000</v>
      </c>
      <c r="U44" s="527"/>
      <c r="V44" s="527">
        <v>200000</v>
      </c>
      <c r="W44" s="527">
        <v>400000</v>
      </c>
      <c r="X44" s="527">
        <v>100000</v>
      </c>
      <c r="Y44" s="527"/>
      <c r="Z44" s="527">
        <v>0</v>
      </c>
      <c r="AA44" s="527"/>
      <c r="AB44" s="527"/>
      <c r="AC44" s="527"/>
      <c r="AD44" s="527"/>
      <c r="AE44" s="527"/>
      <c r="AF44" s="527"/>
      <c r="AG44" s="527">
        <v>400000</v>
      </c>
      <c r="AH44" s="527"/>
      <c r="AI44" s="527">
        <v>200000</v>
      </c>
      <c r="AJ44" s="527"/>
      <c r="AK44" s="527"/>
      <c r="AL44" s="527">
        <v>0</v>
      </c>
      <c r="AM44" s="527">
        <f t="shared" si="15"/>
        <v>1757000</v>
      </c>
    </row>
    <row r="45" spans="1:39" ht="15.75" x14ac:dyDescent="0.25">
      <c r="A45" s="392" t="s">
        <v>197</v>
      </c>
      <c r="B45" s="55" t="s">
        <v>198</v>
      </c>
      <c r="C45" s="660"/>
      <c r="D45" s="661"/>
      <c r="E45" s="660"/>
      <c r="F45" s="661">
        <f t="shared" si="0"/>
        <v>0</v>
      </c>
      <c r="G45" s="660"/>
      <c r="H45" s="662"/>
      <c r="I45" s="527"/>
      <c r="J45" s="527"/>
      <c r="K45" s="527"/>
      <c r="L45" s="527"/>
      <c r="M45" s="527"/>
      <c r="N45" s="527"/>
      <c r="O45" s="527"/>
      <c r="P45" s="527"/>
      <c r="Q45" s="527"/>
      <c r="R45" s="527"/>
      <c r="S45" s="527"/>
      <c r="T45" s="527"/>
      <c r="U45" s="527"/>
      <c r="V45" s="527"/>
      <c r="W45" s="527"/>
      <c r="X45" s="527"/>
      <c r="Y45" s="527"/>
      <c r="Z45" s="527"/>
      <c r="AA45" s="527"/>
      <c r="AB45" s="527"/>
      <c r="AC45" s="527"/>
      <c r="AD45" s="527"/>
      <c r="AE45" s="527"/>
      <c r="AF45" s="527"/>
      <c r="AG45" s="527"/>
      <c r="AH45" s="527"/>
      <c r="AI45" s="527"/>
      <c r="AJ45" s="527"/>
      <c r="AK45" s="527"/>
      <c r="AL45" s="527"/>
      <c r="AM45" s="527">
        <f t="shared" si="15"/>
        <v>0</v>
      </c>
    </row>
    <row r="46" spans="1:39" ht="15.75" x14ac:dyDescent="0.25">
      <c r="A46" s="392" t="s">
        <v>199</v>
      </c>
      <c r="B46" s="55" t="s">
        <v>438</v>
      </c>
      <c r="C46" s="660"/>
      <c r="D46" s="661"/>
      <c r="E46" s="660"/>
      <c r="F46" s="661">
        <f t="shared" si="0"/>
        <v>7900000</v>
      </c>
      <c r="G46" s="660"/>
      <c r="H46" s="662"/>
      <c r="I46" s="527"/>
      <c r="J46" s="527"/>
      <c r="K46" s="527"/>
      <c r="L46" s="527"/>
      <c r="M46" s="527"/>
      <c r="N46" s="527"/>
      <c r="O46" s="527"/>
      <c r="P46" s="527">
        <v>7900000</v>
      </c>
      <c r="Q46" s="527"/>
      <c r="R46" s="527"/>
      <c r="S46" s="527"/>
      <c r="T46" s="527"/>
      <c r="U46" s="527"/>
      <c r="V46" s="527"/>
      <c r="W46" s="527"/>
      <c r="X46" s="527"/>
      <c r="Y46" s="527"/>
      <c r="Z46" s="527"/>
      <c r="AA46" s="527"/>
      <c r="AB46" s="527"/>
      <c r="AC46" s="527"/>
      <c r="AD46" s="527"/>
      <c r="AE46" s="527"/>
      <c r="AF46" s="527"/>
      <c r="AG46" s="527"/>
      <c r="AH46" s="527"/>
      <c r="AI46" s="527"/>
      <c r="AJ46" s="527"/>
      <c r="AK46" s="527"/>
      <c r="AL46" s="527"/>
      <c r="AM46" s="527">
        <f t="shared" si="15"/>
        <v>7900000</v>
      </c>
    </row>
    <row r="47" spans="1:39" ht="15.75" x14ac:dyDescent="0.25">
      <c r="A47" s="392" t="s">
        <v>200</v>
      </c>
      <c r="B47" s="55" t="s">
        <v>439</v>
      </c>
      <c r="C47" s="660"/>
      <c r="D47" s="661"/>
      <c r="E47" s="660"/>
      <c r="F47" s="661">
        <f t="shared" si="0"/>
        <v>65686000</v>
      </c>
      <c r="G47" s="660"/>
      <c r="H47" s="662"/>
      <c r="I47" s="527"/>
      <c r="J47" s="527"/>
      <c r="K47" s="527"/>
      <c r="L47" s="527"/>
      <c r="M47" s="527"/>
      <c r="N47" s="527">
        <v>6670000</v>
      </c>
      <c r="O47" s="527">
        <v>100000</v>
      </c>
      <c r="P47" s="527"/>
      <c r="Q47" s="527">
        <v>5320000</v>
      </c>
      <c r="R47" s="527">
        <v>17000000</v>
      </c>
      <c r="S47" s="527">
        <v>150000</v>
      </c>
      <c r="T47" s="527"/>
      <c r="U47" s="527">
        <v>1300000</v>
      </c>
      <c r="V47" s="527">
        <v>4195000</v>
      </c>
      <c r="W47" s="527">
        <v>7105000</v>
      </c>
      <c r="X47" s="527">
        <v>15690000</v>
      </c>
      <c r="Y47" s="527">
        <v>60000</v>
      </c>
      <c r="Z47" s="527">
        <v>100000</v>
      </c>
      <c r="AA47" s="527">
        <v>370000</v>
      </c>
      <c r="AB47" s="527"/>
      <c r="AC47" s="527"/>
      <c r="AD47" s="527">
        <v>4630000</v>
      </c>
      <c r="AE47" s="527">
        <v>21000</v>
      </c>
      <c r="AF47" s="527">
        <v>100000</v>
      </c>
      <c r="AG47" s="527">
        <v>40000</v>
      </c>
      <c r="AH47" s="527"/>
      <c r="AI47" s="527">
        <v>460000</v>
      </c>
      <c r="AJ47" s="527">
        <v>790000</v>
      </c>
      <c r="AK47" s="527"/>
      <c r="AL47" s="527">
        <v>1585000</v>
      </c>
      <c r="AM47" s="527">
        <f t="shared" si="15"/>
        <v>65686000</v>
      </c>
    </row>
    <row r="48" spans="1:39" ht="15.75" x14ac:dyDescent="0.25">
      <c r="A48" s="663" t="s">
        <v>201</v>
      </c>
      <c r="B48" s="181" t="s">
        <v>202</v>
      </c>
      <c r="C48" s="661">
        <f>SUM(C41:C47)</f>
        <v>0</v>
      </c>
      <c r="D48" s="660">
        <f>SUM(D41:D47)</f>
        <v>0</v>
      </c>
      <c r="E48" s="661">
        <f>SUM(E41:E47)</f>
        <v>0</v>
      </c>
      <c r="F48" s="661">
        <f t="shared" si="0"/>
        <v>117533000</v>
      </c>
      <c r="G48" s="660">
        <f t="shared" ref="G48:AM48" si="16">SUM(G41:G47)</f>
        <v>0</v>
      </c>
      <c r="H48" s="662"/>
      <c r="I48" s="660"/>
      <c r="J48" s="660"/>
      <c r="K48" s="660"/>
      <c r="L48" s="660"/>
      <c r="M48" s="660"/>
      <c r="N48" s="660">
        <f t="shared" si="16"/>
        <v>27802000</v>
      </c>
      <c r="O48" s="660">
        <f t="shared" si="16"/>
        <v>170000</v>
      </c>
      <c r="P48" s="660">
        <f t="shared" si="16"/>
        <v>9470000</v>
      </c>
      <c r="Q48" s="660">
        <f t="shared" si="16"/>
        <v>5320000</v>
      </c>
      <c r="R48" s="660">
        <f t="shared" si="16"/>
        <v>17000000</v>
      </c>
      <c r="S48" s="660">
        <f t="shared" si="16"/>
        <v>150000</v>
      </c>
      <c r="T48" s="660">
        <f t="shared" si="16"/>
        <v>157000</v>
      </c>
      <c r="U48" s="660">
        <f t="shared" si="16"/>
        <v>1300000</v>
      </c>
      <c r="V48" s="660">
        <f t="shared" si="16"/>
        <v>7125000</v>
      </c>
      <c r="W48" s="660">
        <f t="shared" si="16"/>
        <v>11125000</v>
      </c>
      <c r="X48" s="660">
        <f>SUM(X35+X40+X41+X43+X44+X47)</f>
        <v>16840000</v>
      </c>
      <c r="Y48" s="660">
        <f t="shared" si="16"/>
        <v>60000</v>
      </c>
      <c r="Z48" s="660">
        <f t="shared" si="16"/>
        <v>100000</v>
      </c>
      <c r="AA48" s="660">
        <f t="shared" si="16"/>
        <v>2570000</v>
      </c>
      <c r="AB48" s="660">
        <f t="shared" si="16"/>
        <v>8500000</v>
      </c>
      <c r="AC48" s="660">
        <f t="shared" si="16"/>
        <v>0</v>
      </c>
      <c r="AD48" s="660">
        <f t="shared" si="16"/>
        <v>4630000</v>
      </c>
      <c r="AE48" s="660">
        <f t="shared" si="16"/>
        <v>21000</v>
      </c>
      <c r="AF48" s="660">
        <f t="shared" si="16"/>
        <v>100000</v>
      </c>
      <c r="AG48" s="660">
        <f t="shared" si="16"/>
        <v>1040000</v>
      </c>
      <c r="AH48" s="660">
        <f t="shared" si="16"/>
        <v>0</v>
      </c>
      <c r="AI48" s="660">
        <f t="shared" si="16"/>
        <v>908000</v>
      </c>
      <c r="AJ48" s="660">
        <f t="shared" si="16"/>
        <v>1210000</v>
      </c>
      <c r="AK48" s="660">
        <f t="shared" si="16"/>
        <v>0</v>
      </c>
      <c r="AL48" s="660">
        <f t="shared" si="16"/>
        <v>2235000</v>
      </c>
      <c r="AM48" s="660">
        <f t="shared" si="16"/>
        <v>117533000</v>
      </c>
    </row>
    <row r="49" spans="1:39" ht="15.75" x14ac:dyDescent="0.25">
      <c r="A49" s="392" t="s">
        <v>205</v>
      </c>
      <c r="B49" s="55" t="s">
        <v>208</v>
      </c>
      <c r="C49" s="660"/>
      <c r="D49" s="661"/>
      <c r="E49" s="660"/>
      <c r="F49" s="661">
        <f t="shared" si="0"/>
        <v>280000</v>
      </c>
      <c r="G49" s="660"/>
      <c r="H49" s="662"/>
      <c r="I49" s="527"/>
      <c r="J49" s="527"/>
      <c r="K49" s="527"/>
      <c r="L49" s="527"/>
      <c r="M49" s="527"/>
      <c r="N49" s="527"/>
      <c r="O49" s="527"/>
      <c r="P49" s="527">
        <v>100000</v>
      </c>
      <c r="Q49" s="527"/>
      <c r="R49" s="527"/>
      <c r="S49" s="527"/>
      <c r="T49" s="527">
        <v>15000</v>
      </c>
      <c r="U49" s="527"/>
      <c r="V49" s="527">
        <v>50000</v>
      </c>
      <c r="W49" s="527">
        <v>100000</v>
      </c>
      <c r="X49" s="527">
        <v>0</v>
      </c>
      <c r="Y49" s="527"/>
      <c r="Z49" s="527"/>
      <c r="AA49" s="527"/>
      <c r="AB49" s="527"/>
      <c r="AC49" s="527"/>
      <c r="AD49" s="527"/>
      <c r="AE49" s="527"/>
      <c r="AF49" s="527"/>
      <c r="AG49" s="527"/>
      <c r="AH49" s="527">
        <v>15000</v>
      </c>
      <c r="AI49" s="527"/>
      <c r="AJ49" s="527"/>
      <c r="AK49" s="527"/>
      <c r="AL49" s="527"/>
      <c r="AM49" s="527">
        <f>SUM(I49:AL49)</f>
        <v>280000</v>
      </c>
    </row>
    <row r="50" spans="1:39" ht="15.75" x14ac:dyDescent="0.25">
      <c r="A50" s="392" t="s">
        <v>206</v>
      </c>
      <c r="B50" s="55" t="s">
        <v>209</v>
      </c>
      <c r="C50" s="660"/>
      <c r="D50" s="661"/>
      <c r="E50" s="660"/>
      <c r="F50" s="661">
        <f t="shared" si="0"/>
        <v>0</v>
      </c>
      <c r="G50" s="660"/>
      <c r="H50" s="662"/>
      <c r="I50" s="527"/>
      <c r="J50" s="527"/>
      <c r="K50" s="527"/>
      <c r="L50" s="527"/>
      <c r="M50" s="527"/>
      <c r="N50" s="527"/>
      <c r="O50" s="527"/>
      <c r="P50" s="527"/>
      <c r="Q50" s="527"/>
      <c r="R50" s="527"/>
      <c r="S50" s="527"/>
      <c r="T50" s="527"/>
      <c r="U50" s="527"/>
      <c r="V50" s="527"/>
      <c r="W50" s="527"/>
      <c r="X50" s="527"/>
      <c r="Y50" s="527"/>
      <c r="Z50" s="527"/>
      <c r="AA50" s="527"/>
      <c r="AB50" s="527"/>
      <c r="AC50" s="527"/>
      <c r="AD50" s="527"/>
      <c r="AE50" s="527"/>
      <c r="AF50" s="527"/>
      <c r="AG50" s="527"/>
      <c r="AH50" s="527"/>
      <c r="AI50" s="527"/>
      <c r="AJ50" s="527"/>
      <c r="AK50" s="527"/>
      <c r="AL50" s="527"/>
      <c r="AM50" s="527">
        <f t="shared" ref="AM50:AM51" si="17">SUM(I50:AL50)</f>
        <v>0</v>
      </c>
    </row>
    <row r="51" spans="1:39" ht="15.75" x14ac:dyDescent="0.25">
      <c r="A51" s="392" t="s">
        <v>207</v>
      </c>
      <c r="B51" s="55" t="s">
        <v>56</v>
      </c>
      <c r="C51" s="660"/>
      <c r="D51" s="661"/>
      <c r="E51" s="660"/>
      <c r="F51" s="661">
        <f t="shared" si="0"/>
        <v>950000</v>
      </c>
      <c r="G51" s="660"/>
      <c r="H51" s="662"/>
      <c r="I51" s="527"/>
      <c r="J51" s="527"/>
      <c r="K51" s="527"/>
      <c r="L51" s="527"/>
      <c r="M51" s="527"/>
      <c r="N51" s="527"/>
      <c r="O51" s="527"/>
      <c r="P51" s="527">
        <v>600000</v>
      </c>
      <c r="Q51" s="527"/>
      <c r="R51" s="527"/>
      <c r="S51" s="527"/>
      <c r="T51" s="527"/>
      <c r="U51" s="527"/>
      <c r="V51" s="527">
        <v>150000</v>
      </c>
      <c r="W51" s="527">
        <v>200000</v>
      </c>
      <c r="X51" s="527"/>
      <c r="Y51" s="527"/>
      <c r="Z51" s="527"/>
      <c r="AA51" s="527"/>
      <c r="AB51" s="527"/>
      <c r="AC51" s="527"/>
      <c r="AD51" s="527"/>
      <c r="AE51" s="527"/>
      <c r="AF51" s="527"/>
      <c r="AG51" s="527"/>
      <c r="AH51" s="527"/>
      <c r="AI51" s="527"/>
      <c r="AJ51" s="527"/>
      <c r="AK51" s="527"/>
      <c r="AL51" s="527"/>
      <c r="AM51" s="527">
        <f t="shared" si="17"/>
        <v>950000</v>
      </c>
    </row>
    <row r="52" spans="1:39" ht="15.75" x14ac:dyDescent="0.25">
      <c r="A52" s="663" t="s">
        <v>210</v>
      </c>
      <c r="B52" s="181" t="s">
        <v>211</v>
      </c>
      <c r="C52" s="661">
        <f>SUM(C49:C51)</f>
        <v>0</v>
      </c>
      <c r="D52" s="660">
        <f>SUM(D49:D51)</f>
        <v>0</v>
      </c>
      <c r="E52" s="661">
        <f>SUM(E49:E51)</f>
        <v>0</v>
      </c>
      <c r="F52" s="661">
        <f t="shared" si="0"/>
        <v>1230000</v>
      </c>
      <c r="G52" s="660">
        <f t="shared" ref="G52:AM52" si="18">SUM(G49:G51)</f>
        <v>0</v>
      </c>
      <c r="H52" s="662"/>
      <c r="I52" s="660"/>
      <c r="J52" s="660"/>
      <c r="K52" s="660"/>
      <c r="L52" s="660"/>
      <c r="M52" s="660"/>
      <c r="N52" s="660">
        <f t="shared" si="18"/>
        <v>0</v>
      </c>
      <c r="O52" s="660">
        <f t="shared" si="18"/>
        <v>0</v>
      </c>
      <c r="P52" s="660">
        <f t="shared" si="18"/>
        <v>700000</v>
      </c>
      <c r="Q52" s="660">
        <f t="shared" si="18"/>
        <v>0</v>
      </c>
      <c r="R52" s="660">
        <f t="shared" si="18"/>
        <v>0</v>
      </c>
      <c r="S52" s="660">
        <f t="shared" si="18"/>
        <v>0</v>
      </c>
      <c r="T52" s="660">
        <f t="shared" si="18"/>
        <v>15000</v>
      </c>
      <c r="U52" s="660">
        <f t="shared" si="18"/>
        <v>0</v>
      </c>
      <c r="V52" s="660">
        <f t="shared" si="18"/>
        <v>200000</v>
      </c>
      <c r="W52" s="660">
        <f t="shared" si="18"/>
        <v>300000</v>
      </c>
      <c r="X52" s="660">
        <f t="shared" si="18"/>
        <v>0</v>
      </c>
      <c r="Y52" s="660">
        <f t="shared" si="18"/>
        <v>0</v>
      </c>
      <c r="Z52" s="660">
        <f t="shared" si="18"/>
        <v>0</v>
      </c>
      <c r="AA52" s="660">
        <f t="shared" si="18"/>
        <v>0</v>
      </c>
      <c r="AB52" s="660">
        <f t="shared" si="18"/>
        <v>0</v>
      </c>
      <c r="AC52" s="660">
        <f t="shared" si="18"/>
        <v>0</v>
      </c>
      <c r="AD52" s="660">
        <f t="shared" si="18"/>
        <v>0</v>
      </c>
      <c r="AE52" s="660">
        <f t="shared" si="18"/>
        <v>0</v>
      </c>
      <c r="AF52" s="660">
        <f t="shared" si="18"/>
        <v>0</v>
      </c>
      <c r="AG52" s="660">
        <f t="shared" si="18"/>
        <v>0</v>
      </c>
      <c r="AH52" s="660">
        <f t="shared" si="18"/>
        <v>15000</v>
      </c>
      <c r="AI52" s="660">
        <f t="shared" si="18"/>
        <v>0</v>
      </c>
      <c r="AJ52" s="660">
        <f t="shared" si="18"/>
        <v>0</v>
      </c>
      <c r="AK52" s="660">
        <f t="shared" si="18"/>
        <v>0</v>
      </c>
      <c r="AL52" s="660">
        <f t="shared" si="18"/>
        <v>0</v>
      </c>
      <c r="AM52" s="660">
        <f t="shared" si="18"/>
        <v>1230000</v>
      </c>
    </row>
    <row r="53" spans="1:39" ht="15.75" x14ac:dyDescent="0.25">
      <c r="A53" s="392" t="s">
        <v>212</v>
      </c>
      <c r="B53" s="55" t="s">
        <v>217</v>
      </c>
      <c r="C53" s="660"/>
      <c r="D53" s="661"/>
      <c r="E53" s="660"/>
      <c r="F53" s="661">
        <f t="shared" si="0"/>
        <v>32347400</v>
      </c>
      <c r="G53" s="660"/>
      <c r="H53" s="662"/>
      <c r="I53" s="527"/>
      <c r="J53" s="527"/>
      <c r="K53" s="527"/>
      <c r="L53" s="527"/>
      <c r="M53" s="527"/>
      <c r="N53" s="527">
        <v>7507000</v>
      </c>
      <c r="O53" s="527">
        <v>25000</v>
      </c>
      <c r="P53" s="527">
        <v>2125000</v>
      </c>
      <c r="Q53" s="527">
        <v>1625000</v>
      </c>
      <c r="R53" s="527">
        <v>4590000</v>
      </c>
      <c r="S53" s="527">
        <v>0</v>
      </c>
      <c r="T53" s="527">
        <v>70000</v>
      </c>
      <c r="U53" s="527">
        <v>617000</v>
      </c>
      <c r="V53" s="527">
        <v>2008000</v>
      </c>
      <c r="W53" s="527">
        <v>2905000</v>
      </c>
      <c r="X53" s="527">
        <v>4528000</v>
      </c>
      <c r="Y53" s="527"/>
      <c r="Z53" s="527">
        <v>194000</v>
      </c>
      <c r="AA53" s="527">
        <v>856400</v>
      </c>
      <c r="AB53" s="527">
        <v>2295000</v>
      </c>
      <c r="AC53" s="527"/>
      <c r="AD53" s="527">
        <v>1250000</v>
      </c>
      <c r="AE53" s="527"/>
      <c r="AF53" s="527"/>
      <c r="AG53" s="527">
        <v>440000</v>
      </c>
      <c r="AH53" s="527">
        <v>30000</v>
      </c>
      <c r="AI53" s="527">
        <v>279000</v>
      </c>
      <c r="AJ53" s="527">
        <v>403000</v>
      </c>
      <c r="AK53" s="527"/>
      <c r="AL53" s="527">
        <v>600000</v>
      </c>
      <c r="AM53" s="527">
        <f>SUM(I53:AL53)</f>
        <v>32347400</v>
      </c>
    </row>
    <row r="54" spans="1:39" ht="15.75" x14ac:dyDescent="0.25">
      <c r="A54" s="392" t="s">
        <v>213</v>
      </c>
      <c r="B54" s="55" t="s">
        <v>218</v>
      </c>
      <c r="C54" s="660"/>
      <c r="D54" s="661"/>
      <c r="E54" s="660"/>
      <c r="F54" s="661">
        <f t="shared" si="0"/>
        <v>8347000</v>
      </c>
      <c r="G54" s="660"/>
      <c r="H54" s="662"/>
      <c r="I54" s="527"/>
      <c r="J54" s="527"/>
      <c r="K54" s="527"/>
      <c r="L54" s="527"/>
      <c r="M54" s="527"/>
      <c r="N54" s="527"/>
      <c r="O54" s="527">
        <v>0</v>
      </c>
      <c r="P54" s="527">
        <v>8347000</v>
      </c>
      <c r="Q54" s="527"/>
      <c r="R54" s="527"/>
      <c r="S54" s="527"/>
      <c r="T54" s="527"/>
      <c r="U54" s="527"/>
      <c r="V54" s="527"/>
      <c r="W54" s="527"/>
      <c r="X54" s="527"/>
      <c r="Y54" s="527"/>
      <c r="Z54" s="527"/>
      <c r="AA54" s="527">
        <v>0</v>
      </c>
      <c r="AB54" s="527"/>
      <c r="AC54" s="527"/>
      <c r="AD54" s="527"/>
      <c r="AE54" s="527"/>
      <c r="AF54" s="527"/>
      <c r="AG54" s="527"/>
      <c r="AH54" s="527"/>
      <c r="AI54" s="527"/>
      <c r="AJ54" s="527"/>
      <c r="AK54" s="527"/>
      <c r="AL54" s="527"/>
      <c r="AM54" s="527">
        <f t="shared" ref="AM54:AM57" si="19">SUM(I54:AL54)</f>
        <v>8347000</v>
      </c>
    </row>
    <row r="55" spans="1:39" ht="15.75" x14ac:dyDescent="0.25">
      <c r="A55" s="392" t="s">
        <v>214</v>
      </c>
      <c r="B55" s="55" t="s">
        <v>219</v>
      </c>
      <c r="C55" s="660"/>
      <c r="D55" s="661"/>
      <c r="E55" s="660"/>
      <c r="F55" s="661">
        <f t="shared" si="0"/>
        <v>0</v>
      </c>
      <c r="G55" s="660"/>
      <c r="H55" s="662"/>
      <c r="I55" s="527"/>
      <c r="J55" s="527"/>
      <c r="K55" s="527"/>
      <c r="L55" s="527"/>
      <c r="M55" s="527"/>
      <c r="N55" s="527"/>
      <c r="O55" s="527"/>
      <c r="P55" s="527"/>
      <c r="Q55" s="527"/>
      <c r="R55" s="527"/>
      <c r="S55" s="527"/>
      <c r="T55" s="527"/>
      <c r="U55" s="527"/>
      <c r="V55" s="527"/>
      <c r="W55" s="527"/>
      <c r="X55" s="527"/>
      <c r="Y55" s="527"/>
      <c r="Z55" s="527"/>
      <c r="AA55" s="527"/>
      <c r="AB55" s="527"/>
      <c r="AC55" s="527"/>
      <c r="AD55" s="527"/>
      <c r="AE55" s="527"/>
      <c r="AF55" s="527"/>
      <c r="AG55" s="527"/>
      <c r="AH55" s="527"/>
      <c r="AI55" s="527"/>
      <c r="AJ55" s="527"/>
      <c r="AK55" s="527"/>
      <c r="AL55" s="527"/>
      <c r="AM55" s="527">
        <f t="shared" si="19"/>
        <v>0</v>
      </c>
    </row>
    <row r="56" spans="1:39" ht="15.75" x14ac:dyDescent="0.25">
      <c r="A56" s="392" t="s">
        <v>215</v>
      </c>
      <c r="B56" s="55" t="s">
        <v>220</v>
      </c>
      <c r="C56" s="660"/>
      <c r="D56" s="661"/>
      <c r="E56" s="660"/>
      <c r="F56" s="661">
        <f t="shared" si="0"/>
        <v>0</v>
      </c>
      <c r="G56" s="660"/>
      <c r="H56" s="662"/>
      <c r="I56" s="527"/>
      <c r="J56" s="527"/>
      <c r="K56" s="527"/>
      <c r="L56" s="527"/>
      <c r="M56" s="527"/>
      <c r="N56" s="527"/>
      <c r="O56" s="527"/>
      <c r="P56" s="527"/>
      <c r="Q56" s="527"/>
      <c r="R56" s="527"/>
      <c r="S56" s="527"/>
      <c r="T56" s="527"/>
      <c r="U56" s="527"/>
      <c r="V56" s="527"/>
      <c r="W56" s="527"/>
      <c r="X56" s="527"/>
      <c r="Y56" s="527"/>
      <c r="Z56" s="527"/>
      <c r="AA56" s="527"/>
      <c r="AB56" s="527"/>
      <c r="AC56" s="527"/>
      <c r="AD56" s="527"/>
      <c r="AE56" s="527"/>
      <c r="AF56" s="527"/>
      <c r="AG56" s="527"/>
      <c r="AH56" s="527"/>
      <c r="AI56" s="527"/>
      <c r="AJ56" s="527"/>
      <c r="AK56" s="527"/>
      <c r="AL56" s="527"/>
      <c r="AM56" s="527">
        <f t="shared" si="19"/>
        <v>0</v>
      </c>
    </row>
    <row r="57" spans="1:39" ht="15.75" x14ac:dyDescent="0.25">
      <c r="A57" s="392" t="s">
        <v>216</v>
      </c>
      <c r="B57" s="55" t="s">
        <v>221</v>
      </c>
      <c r="C57" s="660"/>
      <c r="D57" s="661"/>
      <c r="E57" s="660"/>
      <c r="F57" s="661">
        <f t="shared" si="0"/>
        <v>490000</v>
      </c>
      <c r="G57" s="660"/>
      <c r="H57" s="662"/>
      <c r="I57" s="527"/>
      <c r="J57" s="527"/>
      <c r="K57" s="527"/>
      <c r="L57" s="527"/>
      <c r="M57" s="527"/>
      <c r="N57" s="527"/>
      <c r="O57" s="527">
        <v>0</v>
      </c>
      <c r="P57" s="527"/>
      <c r="Q57" s="527">
        <v>80000</v>
      </c>
      <c r="R57" s="527"/>
      <c r="S57" s="527"/>
      <c r="T57" s="527"/>
      <c r="U57" s="527"/>
      <c r="V57" s="527">
        <v>125000</v>
      </c>
      <c r="W57" s="527">
        <v>285000</v>
      </c>
      <c r="X57" s="527">
        <v>0</v>
      </c>
      <c r="Y57" s="527"/>
      <c r="Z57" s="527">
        <v>0</v>
      </c>
      <c r="AA57" s="527">
        <v>0</v>
      </c>
      <c r="AB57" s="527"/>
      <c r="AC57" s="527"/>
      <c r="AD57" s="527"/>
      <c r="AE57" s="527"/>
      <c r="AF57" s="527"/>
      <c r="AG57" s="527"/>
      <c r="AH57" s="527"/>
      <c r="AI57" s="527">
        <v>0</v>
      </c>
      <c r="AJ57" s="527"/>
      <c r="AK57" s="527"/>
      <c r="AL57" s="527"/>
      <c r="AM57" s="527">
        <f t="shared" si="19"/>
        <v>490000</v>
      </c>
    </row>
    <row r="58" spans="1:39" ht="15.75" x14ac:dyDescent="0.25">
      <c r="A58" s="663" t="s">
        <v>222</v>
      </c>
      <c r="B58" s="181" t="s">
        <v>223</v>
      </c>
      <c r="C58" s="661">
        <f>SUM(C53:C57)</f>
        <v>0</v>
      </c>
      <c r="D58" s="660">
        <f>SUM(D53:D57)</f>
        <v>0</v>
      </c>
      <c r="E58" s="660">
        <f>SUM(E53:E57)</f>
        <v>0</v>
      </c>
      <c r="F58" s="661">
        <f t="shared" si="0"/>
        <v>41184400</v>
      </c>
      <c r="G58" s="660">
        <f t="shared" ref="G58:AL58" si="20">SUM(G53:G57)</f>
        <v>0</v>
      </c>
      <c r="H58" s="662"/>
      <c r="I58" s="660"/>
      <c r="J58" s="660"/>
      <c r="K58" s="660"/>
      <c r="L58" s="660"/>
      <c r="M58" s="660"/>
      <c r="N58" s="660">
        <f t="shared" si="20"/>
        <v>7507000</v>
      </c>
      <c r="O58" s="660">
        <f t="shared" si="20"/>
        <v>25000</v>
      </c>
      <c r="P58" s="660">
        <f t="shared" si="20"/>
        <v>10472000</v>
      </c>
      <c r="Q58" s="660">
        <f t="shared" si="20"/>
        <v>1705000</v>
      </c>
      <c r="R58" s="660">
        <f t="shared" si="20"/>
        <v>4590000</v>
      </c>
      <c r="S58" s="660">
        <f t="shared" si="20"/>
        <v>0</v>
      </c>
      <c r="T58" s="660">
        <f t="shared" si="20"/>
        <v>70000</v>
      </c>
      <c r="U58" s="660">
        <f t="shared" si="20"/>
        <v>617000</v>
      </c>
      <c r="V58" s="660">
        <f t="shared" si="20"/>
        <v>2133000</v>
      </c>
      <c r="W58" s="660">
        <f t="shared" si="20"/>
        <v>3190000</v>
      </c>
      <c r="X58" s="660">
        <f t="shared" si="20"/>
        <v>4528000</v>
      </c>
      <c r="Y58" s="660">
        <f t="shared" si="20"/>
        <v>0</v>
      </c>
      <c r="Z58" s="660">
        <v>94000</v>
      </c>
      <c r="AA58" s="660">
        <f t="shared" si="20"/>
        <v>856400</v>
      </c>
      <c r="AB58" s="660">
        <f t="shared" si="20"/>
        <v>2295000</v>
      </c>
      <c r="AC58" s="660">
        <f t="shared" si="20"/>
        <v>0</v>
      </c>
      <c r="AD58" s="660">
        <f t="shared" si="20"/>
        <v>1250000</v>
      </c>
      <c r="AE58" s="660">
        <f t="shared" si="20"/>
        <v>0</v>
      </c>
      <c r="AF58" s="660">
        <f t="shared" si="20"/>
        <v>0</v>
      </c>
      <c r="AG58" s="660">
        <f t="shared" si="20"/>
        <v>440000</v>
      </c>
      <c r="AH58" s="660">
        <f t="shared" si="20"/>
        <v>30000</v>
      </c>
      <c r="AI58" s="660">
        <f t="shared" si="20"/>
        <v>279000</v>
      </c>
      <c r="AJ58" s="660">
        <f t="shared" si="20"/>
        <v>403000</v>
      </c>
      <c r="AK58" s="660">
        <f t="shared" si="20"/>
        <v>0</v>
      </c>
      <c r="AL58" s="660">
        <f t="shared" si="20"/>
        <v>600000</v>
      </c>
      <c r="AM58" s="660">
        <f>SUM(AM53:AM57)</f>
        <v>41184400</v>
      </c>
    </row>
    <row r="59" spans="1:39" ht="15.75" x14ac:dyDescent="0.25">
      <c r="A59" s="663" t="s">
        <v>224</v>
      </c>
      <c r="B59" s="181" t="s">
        <v>225</v>
      </c>
      <c r="C59" s="660">
        <f>SUM(C36,C40,C48,C52,C58)</f>
        <v>0</v>
      </c>
      <c r="D59" s="661">
        <f>SUM(D36,D40,D48,D52,D58)</f>
        <v>0</v>
      </c>
      <c r="E59" s="660">
        <f>SUM(E36,E40,E48,E52,E58)</f>
        <v>0</v>
      </c>
      <c r="F59" s="661">
        <f t="shared" si="0"/>
        <v>167367400</v>
      </c>
      <c r="G59" s="661">
        <f t="shared" ref="G59:AM59" si="21">SUM(G36,G40,G48,G52,G58)</f>
        <v>0</v>
      </c>
      <c r="H59" s="664"/>
      <c r="I59" s="661"/>
      <c r="J59" s="661"/>
      <c r="K59" s="661"/>
      <c r="L59" s="661"/>
      <c r="M59" s="661"/>
      <c r="N59" s="661">
        <f t="shared" si="21"/>
        <v>35309000</v>
      </c>
      <c r="O59" s="661">
        <f t="shared" si="21"/>
        <v>215000</v>
      </c>
      <c r="P59" s="661"/>
      <c r="Q59" s="661">
        <f t="shared" si="21"/>
        <v>7725000</v>
      </c>
      <c r="R59" s="661">
        <f t="shared" si="21"/>
        <v>21590000</v>
      </c>
      <c r="S59" s="661">
        <f t="shared" si="21"/>
        <v>150000</v>
      </c>
      <c r="T59" s="661">
        <f>SUM(T36+T40+T48+T52+T58)</f>
        <v>329000</v>
      </c>
      <c r="U59" s="661">
        <f>SUM(U28+U35+U41+U48+U58+U40)</f>
        <v>2982000</v>
      </c>
      <c r="V59" s="661">
        <f t="shared" si="21"/>
        <v>9803000</v>
      </c>
      <c r="W59" s="661">
        <f t="shared" si="21"/>
        <v>16285000</v>
      </c>
      <c r="X59" s="661">
        <f>SUM(X48+X53)</f>
        <v>21368000</v>
      </c>
      <c r="Y59" s="661">
        <f t="shared" si="21"/>
        <v>60000</v>
      </c>
      <c r="Z59" s="661">
        <f t="shared" si="21"/>
        <v>994000</v>
      </c>
      <c r="AA59" s="661">
        <f>SUM(AA36+AA40+AA48+AA58)</f>
        <v>3786400</v>
      </c>
      <c r="AB59" s="661">
        <f t="shared" si="21"/>
        <v>10795000</v>
      </c>
      <c r="AC59" s="661">
        <f t="shared" si="21"/>
        <v>0</v>
      </c>
      <c r="AD59" s="661">
        <f t="shared" si="21"/>
        <v>5880000</v>
      </c>
      <c r="AE59" s="661">
        <f t="shared" si="21"/>
        <v>21000</v>
      </c>
      <c r="AF59" s="661">
        <f t="shared" si="21"/>
        <v>100000</v>
      </c>
      <c r="AG59" s="661">
        <f t="shared" si="21"/>
        <v>1565000</v>
      </c>
      <c r="AH59" s="661">
        <f t="shared" si="21"/>
        <v>152000</v>
      </c>
      <c r="AI59" s="661">
        <f t="shared" si="21"/>
        <v>1312000</v>
      </c>
      <c r="AJ59" s="661">
        <f>SUM(AJ36+AJ40+AJ48+AJ58)</f>
        <v>2069000</v>
      </c>
      <c r="AK59" s="661">
        <f t="shared" si="21"/>
        <v>0</v>
      </c>
      <c r="AL59" s="661">
        <f t="shared" si="21"/>
        <v>2835000</v>
      </c>
      <c r="AM59" s="661">
        <f t="shared" si="21"/>
        <v>167367400</v>
      </c>
    </row>
    <row r="60" spans="1:39" ht="15.75" x14ac:dyDescent="0.25">
      <c r="A60" s="714" t="s">
        <v>253</v>
      </c>
      <c r="B60" s="181" t="s">
        <v>292</v>
      </c>
      <c r="C60" s="665" t="e">
        <f>SUM(Szoc.jutt.!C38,-#REF!)</f>
        <v>#REF!</v>
      </c>
      <c r="D60" s="665" t="e">
        <f>SUM(Szoc.jutt.!D38,-#REF!)</f>
        <v>#REF!</v>
      </c>
      <c r="E60" s="665" t="e">
        <f>SUM(Szoc.jutt.!E38,-#REF!)</f>
        <v>#REF!</v>
      </c>
      <c r="F60" s="661">
        <f t="shared" si="0"/>
        <v>6915000</v>
      </c>
      <c r="G60" s="665"/>
      <c r="H60" s="666"/>
      <c r="I60" s="665"/>
      <c r="J60" s="665"/>
      <c r="K60" s="665"/>
      <c r="L60" s="665"/>
      <c r="M60" s="665"/>
      <c r="N60" s="665"/>
      <c r="O60" s="665"/>
      <c r="P60" s="665"/>
      <c r="Q60" s="665"/>
      <c r="R60" s="665"/>
      <c r="S60" s="665"/>
      <c r="T60" s="665"/>
      <c r="U60" s="665"/>
      <c r="V60" s="665"/>
      <c r="W60" s="665"/>
      <c r="X60" s="665"/>
      <c r="Y60" s="665">
        <v>670000</v>
      </c>
      <c r="Z60" s="665"/>
      <c r="AA60" s="665"/>
      <c r="AB60" s="665"/>
      <c r="AC60" s="665"/>
      <c r="AD60" s="665"/>
      <c r="AE60" s="665">
        <v>1460000</v>
      </c>
      <c r="AF60" s="665">
        <v>4785000</v>
      </c>
      <c r="AG60" s="665">
        <v>0</v>
      </c>
      <c r="AH60" s="665"/>
      <c r="AI60" s="665"/>
      <c r="AJ60" s="665"/>
      <c r="AK60" s="665"/>
      <c r="AL60" s="665"/>
      <c r="AM60" s="665">
        <f>SUM(I60:AL60)</f>
        <v>6915000</v>
      </c>
    </row>
    <row r="61" spans="1:39" ht="15.75" x14ac:dyDescent="0.25">
      <c r="A61" s="715" t="s">
        <v>256</v>
      </c>
      <c r="B61" s="55" t="s">
        <v>289</v>
      </c>
      <c r="C61" s="665">
        <f>SUM(Pénze.átadás!C15)</f>
        <v>0</v>
      </c>
      <c r="D61" s="527">
        <f>SUM(Pénze.átadás!D15)</f>
        <v>0</v>
      </c>
      <c r="E61" s="665">
        <f>SUM(Pénze.átadás!E15)</f>
        <v>0</v>
      </c>
      <c r="F61" s="661">
        <f t="shared" si="0"/>
        <v>5800000</v>
      </c>
      <c r="G61" s="665">
        <f>SUM(Pénze.átadás!G15)</f>
        <v>0</v>
      </c>
      <c r="H61" s="666"/>
      <c r="I61" s="527"/>
      <c r="J61" s="527"/>
      <c r="K61" s="527"/>
      <c r="L61" s="527"/>
      <c r="M61" s="527"/>
      <c r="N61" s="527"/>
      <c r="O61" s="527"/>
      <c r="P61" s="527"/>
      <c r="Q61" s="527"/>
      <c r="R61" s="527"/>
      <c r="S61" s="527"/>
      <c r="T61" s="527"/>
      <c r="U61" s="527"/>
      <c r="V61" s="527"/>
      <c r="W61" s="527"/>
      <c r="X61" s="527"/>
      <c r="Y61" s="527">
        <v>0</v>
      </c>
      <c r="Z61" s="527"/>
      <c r="AA61" s="527"/>
      <c r="AB61" s="527"/>
      <c r="AC61" s="527"/>
      <c r="AD61" s="527"/>
      <c r="AE61" s="527"/>
      <c r="AF61" s="527">
        <v>300000</v>
      </c>
      <c r="AG61" s="527">
        <v>5500000</v>
      </c>
      <c r="AH61" s="527"/>
      <c r="AI61" s="527">
        <v>0</v>
      </c>
      <c r="AJ61" s="527"/>
      <c r="AK61" s="527">
        <v>0</v>
      </c>
      <c r="AL61" s="527"/>
      <c r="AM61" s="527">
        <f>SUM(N61:AL61)</f>
        <v>5800000</v>
      </c>
    </row>
    <row r="62" spans="1:39" ht="15.75" x14ac:dyDescent="0.25">
      <c r="A62" s="715" t="s">
        <v>258</v>
      </c>
      <c r="B62" s="55" t="s">
        <v>290</v>
      </c>
      <c r="C62" s="665">
        <f>SUM(Pénze.átadás!C18)</f>
        <v>0</v>
      </c>
      <c r="D62" s="527">
        <f>SUM(Pénze.átadás!D18)</f>
        <v>0</v>
      </c>
      <c r="E62" s="665">
        <f>SUM(Pénze.átadás!E18)</f>
        <v>0</v>
      </c>
      <c r="F62" s="661">
        <f t="shared" si="0"/>
        <v>0</v>
      </c>
      <c r="G62" s="665">
        <f>SUM(Pénze.átadás!G18)</f>
        <v>0</v>
      </c>
      <c r="H62" s="666"/>
      <c r="I62" s="527"/>
      <c r="J62" s="527"/>
      <c r="K62" s="527"/>
      <c r="L62" s="527"/>
      <c r="M62" s="527"/>
      <c r="N62" s="527"/>
      <c r="O62" s="527"/>
      <c r="P62" s="527"/>
      <c r="Q62" s="527"/>
      <c r="R62" s="527"/>
      <c r="S62" s="527"/>
      <c r="T62" s="527"/>
      <c r="U62" s="527"/>
      <c r="V62" s="527"/>
      <c r="W62" s="527"/>
      <c r="X62" s="527"/>
      <c r="Y62" s="527"/>
      <c r="Z62" s="527"/>
      <c r="AA62" s="527"/>
      <c r="AB62" s="527"/>
      <c r="AC62" s="527"/>
      <c r="AD62" s="527"/>
      <c r="AE62" s="527"/>
      <c r="AF62" s="527"/>
      <c r="AG62" s="527"/>
      <c r="AH62" s="527"/>
      <c r="AI62" s="527"/>
      <c r="AJ62" s="527"/>
      <c r="AK62" s="527"/>
      <c r="AL62" s="527"/>
      <c r="AM62" s="527">
        <f t="shared" ref="AM62:AM64" si="22">SUM(I62:AL62)</f>
        <v>0</v>
      </c>
    </row>
    <row r="63" spans="1:39" ht="15.75" x14ac:dyDescent="0.25">
      <c r="A63" s="715" t="s">
        <v>260</v>
      </c>
      <c r="B63" s="55" t="s">
        <v>291</v>
      </c>
      <c r="C63" s="665">
        <f>SUM(Pénze.átadás!C43)</f>
        <v>0</v>
      </c>
      <c r="D63" s="527">
        <f>SUM(Pénze.átadás!D43)</f>
        <v>0</v>
      </c>
      <c r="E63" s="665">
        <f>SUM(Pénze.átadás!E43)</f>
        <v>0</v>
      </c>
      <c r="F63" s="661">
        <f t="shared" si="0"/>
        <v>8080000</v>
      </c>
      <c r="G63" s="665">
        <f>SUM(Pénze.átadás!G43)</f>
        <v>0</v>
      </c>
      <c r="H63" s="666"/>
      <c r="I63" s="527"/>
      <c r="J63" s="527"/>
      <c r="K63" s="527"/>
      <c r="L63" s="527"/>
      <c r="M63" s="527"/>
      <c r="N63" s="527"/>
      <c r="O63" s="527"/>
      <c r="P63" s="527"/>
      <c r="Q63" s="527"/>
      <c r="R63" s="527"/>
      <c r="S63" s="527"/>
      <c r="T63" s="527"/>
      <c r="U63" s="527"/>
      <c r="V63" s="527"/>
      <c r="W63" s="527"/>
      <c r="X63" s="527"/>
      <c r="Y63" s="527"/>
      <c r="Z63" s="527"/>
      <c r="AA63" s="527"/>
      <c r="AB63" s="527"/>
      <c r="AC63" s="527">
        <v>7000000</v>
      </c>
      <c r="AD63" s="527">
        <v>0</v>
      </c>
      <c r="AE63" s="527"/>
      <c r="AF63" s="527"/>
      <c r="AG63" s="527"/>
      <c r="AH63" s="527"/>
      <c r="AI63" s="527">
        <v>1080000</v>
      </c>
      <c r="AJ63" s="527">
        <v>0</v>
      </c>
      <c r="AK63" s="527"/>
      <c r="AL63" s="527"/>
      <c r="AM63" s="527">
        <f t="shared" si="22"/>
        <v>8080000</v>
      </c>
    </row>
    <row r="64" spans="1:39" ht="15.75" x14ac:dyDescent="0.25">
      <c r="A64" s="715" t="s">
        <v>262</v>
      </c>
      <c r="B64" s="55" t="s">
        <v>263</v>
      </c>
      <c r="C64" s="665">
        <f>SUM(Pénze.átadás!C47)</f>
        <v>0</v>
      </c>
      <c r="D64" s="527">
        <f>SUM(Pénze.átadás!D47)</f>
        <v>0</v>
      </c>
      <c r="E64" s="665">
        <f>SUM(Pénze.átadás!E47)</f>
        <v>0</v>
      </c>
      <c r="F64" s="661">
        <f>Pénze.átadás!F44</f>
        <v>26003510</v>
      </c>
      <c r="G64" s="665">
        <f>SUM(Pénze.átadás!G47)</f>
        <v>0</v>
      </c>
      <c r="H64" s="666"/>
      <c r="I64" s="527"/>
      <c r="J64" s="527"/>
      <c r="K64" s="527"/>
      <c r="L64" s="527"/>
      <c r="M64" s="527"/>
      <c r="N64" s="527"/>
      <c r="O64" s="527"/>
      <c r="P64" s="527"/>
      <c r="Q64" s="527"/>
      <c r="R64" s="527"/>
      <c r="S64" s="527"/>
      <c r="T64" s="527"/>
      <c r="U64" s="527"/>
      <c r="V64" s="527"/>
      <c r="W64" s="527"/>
      <c r="X64" s="527"/>
      <c r="Y64" s="527"/>
      <c r="Z64" s="527"/>
      <c r="AA64" s="527"/>
      <c r="AB64" s="527"/>
      <c r="AC64" s="527"/>
      <c r="AD64" s="527"/>
      <c r="AE64" s="527"/>
      <c r="AF64" s="527"/>
      <c r="AG64" s="527"/>
      <c r="AH64" s="527"/>
      <c r="AI64" s="527"/>
      <c r="AJ64" s="527"/>
      <c r="AK64" s="527"/>
      <c r="AL64" s="527"/>
      <c r="AM64" s="527">
        <f t="shared" si="22"/>
        <v>0</v>
      </c>
    </row>
    <row r="65" spans="1:41" ht="15.75" x14ac:dyDescent="0.25">
      <c r="A65" s="663" t="s">
        <v>264</v>
      </c>
      <c r="B65" s="181" t="s">
        <v>265</v>
      </c>
      <c r="C65" s="665">
        <f>SUM(C61:C64)</f>
        <v>0</v>
      </c>
      <c r="D65" s="665">
        <f>SUM(D61:D64)</f>
        <v>0</v>
      </c>
      <c r="E65" s="665">
        <f>SUM(E61:E64)</f>
        <v>0</v>
      </c>
      <c r="F65" s="661">
        <f t="shared" si="0"/>
        <v>13880000</v>
      </c>
      <c r="G65" s="665">
        <f>SUM(G61:G64)</f>
        <v>0</v>
      </c>
      <c r="H65" s="666"/>
      <c r="I65" s="665"/>
      <c r="J65" s="665"/>
      <c r="K65" s="665"/>
      <c r="L65" s="665"/>
      <c r="M65" s="665"/>
      <c r="N65" s="665">
        <f t="shared" ref="I65:AM65" si="23">SUM(N61:N64)</f>
        <v>0</v>
      </c>
      <c r="O65" s="665">
        <f t="shared" si="23"/>
        <v>0</v>
      </c>
      <c r="P65" s="665">
        <f t="shared" si="23"/>
        <v>0</v>
      </c>
      <c r="Q65" s="665">
        <f t="shared" si="23"/>
        <v>0</v>
      </c>
      <c r="R65" s="665">
        <f t="shared" si="23"/>
        <v>0</v>
      </c>
      <c r="S65" s="665">
        <f t="shared" si="23"/>
        <v>0</v>
      </c>
      <c r="T65" s="665">
        <f t="shared" si="23"/>
        <v>0</v>
      </c>
      <c r="U65" s="665">
        <f t="shared" si="23"/>
        <v>0</v>
      </c>
      <c r="V65" s="665">
        <f t="shared" si="23"/>
        <v>0</v>
      </c>
      <c r="W65" s="665">
        <f t="shared" si="23"/>
        <v>0</v>
      </c>
      <c r="X65" s="665">
        <f t="shared" si="23"/>
        <v>0</v>
      </c>
      <c r="Y65" s="665">
        <f t="shared" si="23"/>
        <v>0</v>
      </c>
      <c r="Z65" s="665">
        <f t="shared" si="23"/>
        <v>0</v>
      </c>
      <c r="AA65" s="665">
        <f t="shared" si="23"/>
        <v>0</v>
      </c>
      <c r="AB65" s="665">
        <f t="shared" si="23"/>
        <v>0</v>
      </c>
      <c r="AC65" s="665">
        <f t="shared" si="23"/>
        <v>7000000</v>
      </c>
      <c r="AD65" s="665">
        <f t="shared" si="23"/>
        <v>0</v>
      </c>
      <c r="AE65" s="665">
        <f t="shared" si="23"/>
        <v>0</v>
      </c>
      <c r="AF65" s="665">
        <f t="shared" si="23"/>
        <v>300000</v>
      </c>
      <c r="AG65" s="665">
        <f t="shared" si="23"/>
        <v>5500000</v>
      </c>
      <c r="AH65" s="665">
        <f t="shared" si="23"/>
        <v>0</v>
      </c>
      <c r="AI65" s="665">
        <f t="shared" si="23"/>
        <v>1080000</v>
      </c>
      <c r="AJ65" s="665">
        <f t="shared" si="23"/>
        <v>0</v>
      </c>
      <c r="AK65" s="665">
        <f t="shared" si="23"/>
        <v>0</v>
      </c>
      <c r="AL65" s="665">
        <f t="shared" si="23"/>
        <v>0</v>
      </c>
      <c r="AM65" s="665">
        <f t="shared" si="23"/>
        <v>13880000</v>
      </c>
    </row>
    <row r="66" spans="1:41" ht="15.75" x14ac:dyDescent="0.25">
      <c r="A66" s="663" t="s">
        <v>238</v>
      </c>
      <c r="B66" s="181" t="s">
        <v>293</v>
      </c>
      <c r="C66" s="665" t="e">
        <f>SUM('Ber.-felú.'!C45,-#REF!)</f>
        <v>#REF!</v>
      </c>
      <c r="D66" s="665" t="e">
        <f>SUM('Ber.-felú.'!D45,-#REF!)</f>
        <v>#REF!</v>
      </c>
      <c r="E66" s="665" t="e">
        <f>SUM('Ber.-felú.'!E45,-#REF!)</f>
        <v>#REF!</v>
      </c>
      <c r="F66" s="661">
        <f>'Ber.-felú.'!F45</f>
        <v>35665000</v>
      </c>
      <c r="G66" s="665">
        <f>SUM('Ber.-felú.'!G45)</f>
        <v>0</v>
      </c>
      <c r="H66" s="666"/>
      <c r="I66" s="665"/>
      <c r="J66" s="665"/>
      <c r="K66" s="665"/>
      <c r="L66" s="665"/>
      <c r="M66" s="665"/>
      <c r="N66" s="665">
        <f>SUM('Ber.-felú.'!J45)</f>
        <v>0</v>
      </c>
      <c r="O66" s="665">
        <f>SUM('Ber.-felú.'!K45)</f>
        <v>0</v>
      </c>
      <c r="P66" s="665">
        <v>0</v>
      </c>
      <c r="Q66" s="665">
        <f>SUM('Ber.-felú.'!M45)</f>
        <v>0</v>
      </c>
      <c r="R66" s="665">
        <f>SUM('Ber.-felú.'!K45)</f>
        <v>0</v>
      </c>
      <c r="S66" s="665">
        <f>SUM('Ber.-felú.'!I45)</f>
        <v>0</v>
      </c>
      <c r="T66" s="665">
        <f>SUM('Ber.-felú.'!I45)</f>
        <v>0</v>
      </c>
      <c r="U66" s="665">
        <f>SUM('Ber.-felú.'!J45)</f>
        <v>0</v>
      </c>
      <c r="V66" s="665">
        <f>SUM('Ber.-felú.'!K45)</f>
        <v>0</v>
      </c>
      <c r="W66" s="665">
        <f>SUM('Ber.-felú.'!I45)</f>
        <v>0</v>
      </c>
      <c r="X66" s="665">
        <v>0</v>
      </c>
      <c r="Y66" s="665">
        <f>SUM('Ber.-felú.'!K45)</f>
        <v>0</v>
      </c>
      <c r="Z66" s="665">
        <v>0</v>
      </c>
      <c r="AA66" s="665">
        <f>SUM('Ber.-felú.'!M45)</f>
        <v>0</v>
      </c>
      <c r="AB66" s="665">
        <f>SUM('Ber.-felú.'!N45)</f>
        <v>0</v>
      </c>
      <c r="AC66" s="665">
        <f>SUM('Ber.-felú.'!O45)</f>
        <v>0</v>
      </c>
      <c r="AD66" s="665">
        <f>SUM('Ber.-felú.'!L45)</f>
        <v>0</v>
      </c>
      <c r="AE66" s="665">
        <f>SUM('Ber.-felú.'!M45)</f>
        <v>0</v>
      </c>
      <c r="AF66" s="665">
        <f>SUM('Ber.-felú.'!N45)</f>
        <v>0</v>
      </c>
      <c r="AG66" s="665">
        <f>SUM('Ber.-felú.'!O45)</f>
        <v>0</v>
      </c>
      <c r="AH66" s="665">
        <f>SUM('Ber.-felú.'!P45)</f>
        <v>0</v>
      </c>
      <c r="AI66" s="665">
        <f>SUM('Ber.-felú.'!Q45)</f>
        <v>0</v>
      </c>
      <c r="AJ66" s="665">
        <f>SUM('Ber.-felú.'!R45)</f>
        <v>0</v>
      </c>
      <c r="AK66" s="665">
        <f>SUM('Ber.-felú.'!S45)</f>
        <v>0</v>
      </c>
      <c r="AL66" s="665">
        <f>SUM('Ber.-felú.'!O45)</f>
        <v>0</v>
      </c>
      <c r="AM66" s="665">
        <f>SUM(I66:AL66)</f>
        <v>0</v>
      </c>
    </row>
    <row r="67" spans="1:41" ht="15.75" x14ac:dyDescent="0.25">
      <c r="A67" s="663" t="s">
        <v>242</v>
      </c>
      <c r="B67" s="181" t="s">
        <v>294</v>
      </c>
      <c r="C67" s="665">
        <f>SUM('Ber.-felú.'!C63)</f>
        <v>0</v>
      </c>
      <c r="D67" s="665">
        <f>SUM('Ber.-felú.'!D63)</f>
        <v>0</v>
      </c>
      <c r="E67" s="665">
        <f>SUM('Ber.-felú.'!E63)</f>
        <v>0</v>
      </c>
      <c r="F67" s="661">
        <f>'Ber.-felú.'!F63</f>
        <v>33921000</v>
      </c>
      <c r="G67" s="665">
        <f>SUM('Ber.-felú.'!G63)</f>
        <v>0</v>
      </c>
      <c r="H67" s="666"/>
      <c r="I67" s="665"/>
      <c r="J67" s="665"/>
      <c r="K67" s="665"/>
      <c r="L67" s="665"/>
      <c r="M67" s="665"/>
      <c r="N67" s="665">
        <f>SUM('Ber.-felú.'!J46)</f>
        <v>0</v>
      </c>
      <c r="O67" s="665">
        <f>SUM('Ber.-felú.'!K46)</f>
        <v>0</v>
      </c>
      <c r="P67" s="665">
        <f>SUM('Ber.-felú.'!L46)</f>
        <v>0</v>
      </c>
      <c r="Q67" s="665">
        <f>SUM('Ber.-felú.'!J46)</f>
        <v>0</v>
      </c>
      <c r="R67" s="665">
        <f>SUM('Ber.-felú.'!K46)</f>
        <v>0</v>
      </c>
      <c r="S67" s="665">
        <f>SUM('Ber.-felú.'!I46)</f>
        <v>0</v>
      </c>
      <c r="T67" s="665">
        <f>SUM('Ber.-felú.'!I63)</f>
        <v>0</v>
      </c>
      <c r="U67" s="665">
        <f>SUM('Ber.-felú.'!J63)</f>
        <v>0</v>
      </c>
      <c r="V67" s="665">
        <f>SUM('Ber.-felú.'!K63)</f>
        <v>0</v>
      </c>
      <c r="W67" s="665">
        <f>SUM('Ber.-felú.'!I63)</f>
        <v>0</v>
      </c>
      <c r="X67" s="665">
        <f>SUM('Ber.-felú.'!J63)</f>
        <v>0</v>
      </c>
      <c r="Y67" s="665">
        <f>SUM('Ber.-felú.'!K63)</f>
        <v>0</v>
      </c>
      <c r="Z67" s="665">
        <f>SUM('Ber.-felú.'!L63)</f>
        <v>0</v>
      </c>
      <c r="AA67" s="665">
        <f>SUM('Ber.-felú.'!M63)</f>
        <v>0</v>
      </c>
      <c r="AB67" s="665"/>
      <c r="AC67" s="665">
        <f>SUM('Ber.-felú.'!O63)</f>
        <v>0</v>
      </c>
      <c r="AD67" s="665">
        <f>SUM('Ber.-felú.'!L63)</f>
        <v>0</v>
      </c>
      <c r="AE67" s="665">
        <f>SUM('Ber.-felú.'!M63)</f>
        <v>0</v>
      </c>
      <c r="AF67" s="665">
        <f>SUM('Ber.-felú.'!N63)</f>
        <v>0</v>
      </c>
      <c r="AG67" s="665">
        <f>SUM('Ber.-felú.'!O63)</f>
        <v>0</v>
      </c>
      <c r="AH67" s="665">
        <f>SUM('Ber.-felú.'!P63)</f>
        <v>0</v>
      </c>
      <c r="AI67" s="665">
        <f>SUM('Ber.-felú.'!Q63)</f>
        <v>0</v>
      </c>
      <c r="AJ67" s="665">
        <f>SUM('Ber.-felú.'!R63)</f>
        <v>0</v>
      </c>
      <c r="AK67" s="665">
        <f>SUM('Ber.-felú.'!S63)</f>
        <v>0</v>
      </c>
      <c r="AL67" s="665">
        <f>SUM('Ber.-felú.'!O63)</f>
        <v>0</v>
      </c>
      <c r="AM67" s="665">
        <f>SUM(I67:AL67)</f>
        <v>0</v>
      </c>
    </row>
    <row r="68" spans="1:41" ht="15.75" x14ac:dyDescent="0.25">
      <c r="A68" s="392" t="s">
        <v>244</v>
      </c>
      <c r="B68" s="55" t="s">
        <v>296</v>
      </c>
      <c r="C68" s="527">
        <f>SUM('Ber.-felú.'!C64)</f>
        <v>0</v>
      </c>
      <c r="D68" s="527">
        <f>SUM('Ber.-felú.'!D64)</f>
        <v>0</v>
      </c>
      <c r="E68" s="527">
        <f>SUM('Ber.-felú.'!E64)</f>
        <v>0</v>
      </c>
      <c r="F68" s="661">
        <f t="shared" si="0"/>
        <v>0</v>
      </c>
      <c r="G68" s="527">
        <f>SUM('Ber.-felú.'!G64)</f>
        <v>0</v>
      </c>
      <c r="H68" s="716"/>
      <c r="I68" s="527"/>
      <c r="J68" s="527"/>
      <c r="K68" s="527"/>
      <c r="L68" s="527"/>
      <c r="M68" s="527"/>
      <c r="N68" s="527"/>
      <c r="O68" s="527"/>
      <c r="P68" s="527"/>
      <c r="Q68" s="527"/>
      <c r="R68" s="527"/>
      <c r="S68" s="527"/>
      <c r="T68" s="527"/>
      <c r="U68" s="527"/>
      <c r="V68" s="527"/>
      <c r="W68" s="527"/>
      <c r="X68" s="527"/>
      <c r="Y68" s="527"/>
      <c r="Z68" s="527"/>
      <c r="AA68" s="527"/>
      <c r="AB68" s="527"/>
      <c r="AC68" s="527"/>
      <c r="AD68" s="527"/>
      <c r="AE68" s="527"/>
      <c r="AF68" s="527"/>
      <c r="AG68" s="527"/>
      <c r="AH68" s="527"/>
      <c r="AI68" s="527"/>
      <c r="AJ68" s="527"/>
      <c r="AK68" s="527"/>
      <c r="AL68" s="527"/>
      <c r="AM68" s="527">
        <f>SUM(I68:AL68)</f>
        <v>0</v>
      </c>
    </row>
    <row r="69" spans="1:41" ht="15.75" x14ac:dyDescent="0.25">
      <c r="A69" s="392" t="s">
        <v>245</v>
      </c>
      <c r="B69" s="55" t="s">
        <v>297</v>
      </c>
      <c r="C69" s="527">
        <f>SUM('Ber.-felú.'!C65)</f>
        <v>0</v>
      </c>
      <c r="D69" s="527">
        <f>SUM('Ber.-felú.'!D65)</f>
        <v>0</v>
      </c>
      <c r="E69" s="527">
        <f>SUM('Ber.-felú.'!E65)</f>
        <v>0</v>
      </c>
      <c r="F69" s="661">
        <f t="shared" si="0"/>
        <v>0</v>
      </c>
      <c r="G69" s="527">
        <f>SUM('Ber.-felú.'!G65)</f>
        <v>0</v>
      </c>
      <c r="H69" s="716"/>
      <c r="I69" s="527"/>
      <c r="J69" s="527"/>
      <c r="K69" s="527"/>
      <c r="L69" s="527"/>
      <c r="M69" s="527"/>
      <c r="N69" s="527"/>
      <c r="O69" s="527"/>
      <c r="P69" s="527"/>
      <c r="Q69" s="527"/>
      <c r="R69" s="527"/>
      <c r="S69" s="527"/>
      <c r="T69" s="527"/>
      <c r="U69" s="527"/>
      <c r="V69" s="527"/>
      <c r="W69" s="527"/>
      <c r="X69" s="527"/>
      <c r="Y69" s="527"/>
      <c r="Z69" s="527"/>
      <c r="AA69" s="527"/>
      <c r="AB69" s="527"/>
      <c r="AC69" s="527"/>
      <c r="AD69" s="527"/>
      <c r="AE69" s="527"/>
      <c r="AF69" s="527"/>
      <c r="AG69" s="527"/>
      <c r="AH69" s="527"/>
      <c r="AI69" s="527"/>
      <c r="AJ69" s="527"/>
      <c r="AK69" s="527"/>
      <c r="AL69" s="527"/>
      <c r="AM69" s="527">
        <f t="shared" ref="AM69:AM70" si="24">SUM(I69:AL69)</f>
        <v>0</v>
      </c>
    </row>
    <row r="70" spans="1:41" ht="15.75" x14ac:dyDescent="0.25">
      <c r="A70" s="392" t="s">
        <v>246</v>
      </c>
      <c r="B70" s="55" t="s">
        <v>298</v>
      </c>
      <c r="C70" s="527">
        <f>SUM('Ber.-felú.'!C69)</f>
        <v>0</v>
      </c>
      <c r="D70" s="527">
        <f>SUM('Ber.-felú.'!D69)</f>
        <v>0</v>
      </c>
      <c r="E70" s="527">
        <f>SUM('Ber.-felú.'!E69)</f>
        <v>0</v>
      </c>
      <c r="F70" s="661">
        <f t="shared" ref="F70:F76" si="25">AM70</f>
        <v>0</v>
      </c>
      <c r="G70" s="527">
        <f>SUM('Ber.-felú.'!G69)</f>
        <v>0</v>
      </c>
      <c r="H70" s="716"/>
      <c r="I70" s="527"/>
      <c r="J70" s="527"/>
      <c r="K70" s="527"/>
      <c r="L70" s="527"/>
      <c r="M70" s="527"/>
      <c r="N70" s="527"/>
      <c r="O70" s="527"/>
      <c r="P70" s="527"/>
      <c r="Q70" s="527"/>
      <c r="R70" s="527"/>
      <c r="S70" s="527"/>
      <c r="T70" s="527"/>
      <c r="U70" s="527"/>
      <c r="V70" s="527"/>
      <c r="W70" s="527"/>
      <c r="X70" s="527"/>
      <c r="Y70" s="527"/>
      <c r="Z70" s="527"/>
      <c r="AA70" s="527"/>
      <c r="AB70" s="527"/>
      <c r="AC70" s="527"/>
      <c r="AD70" s="527"/>
      <c r="AE70" s="527"/>
      <c r="AF70" s="527"/>
      <c r="AG70" s="527"/>
      <c r="AH70" s="527"/>
      <c r="AI70" s="527"/>
      <c r="AJ70" s="527"/>
      <c r="AK70" s="527"/>
      <c r="AL70" s="527"/>
      <c r="AM70" s="527">
        <f t="shared" si="24"/>
        <v>0</v>
      </c>
    </row>
    <row r="71" spans="1:41" ht="15.75" x14ac:dyDescent="0.25">
      <c r="A71" s="663" t="s">
        <v>247</v>
      </c>
      <c r="B71" s="181" t="s">
        <v>295</v>
      </c>
      <c r="C71" s="665">
        <f>SUM(C68:C70)</f>
        <v>0</v>
      </c>
      <c r="D71" s="665">
        <f>SUM(D68:D70)</f>
        <v>0</v>
      </c>
      <c r="E71" s="665">
        <f>SUM(E68:E70)</f>
        <v>0</v>
      </c>
      <c r="F71" s="661">
        <f t="shared" si="25"/>
        <v>0</v>
      </c>
      <c r="G71" s="665">
        <f>SUM(G68:G70)</f>
        <v>0</v>
      </c>
      <c r="H71" s="666"/>
      <c r="I71" s="665"/>
      <c r="J71" s="665"/>
      <c r="K71" s="665"/>
      <c r="L71" s="665"/>
      <c r="M71" s="665"/>
      <c r="N71" s="665">
        <f t="shared" ref="I71:AM71" si="26">SUM(N68:N70)</f>
        <v>0</v>
      </c>
      <c r="O71" s="665">
        <f t="shared" si="26"/>
        <v>0</v>
      </c>
      <c r="P71" s="665">
        <f t="shared" si="26"/>
        <v>0</v>
      </c>
      <c r="Q71" s="665">
        <f t="shared" si="26"/>
        <v>0</v>
      </c>
      <c r="R71" s="665">
        <f t="shared" si="26"/>
        <v>0</v>
      </c>
      <c r="S71" s="665">
        <f t="shared" si="26"/>
        <v>0</v>
      </c>
      <c r="T71" s="665">
        <f t="shared" si="26"/>
        <v>0</v>
      </c>
      <c r="U71" s="665">
        <f t="shared" si="26"/>
        <v>0</v>
      </c>
      <c r="V71" s="665">
        <f t="shared" si="26"/>
        <v>0</v>
      </c>
      <c r="W71" s="665">
        <f t="shared" si="26"/>
        <v>0</v>
      </c>
      <c r="X71" s="665">
        <f t="shared" si="26"/>
        <v>0</v>
      </c>
      <c r="Y71" s="665">
        <f t="shared" si="26"/>
        <v>0</v>
      </c>
      <c r="Z71" s="665">
        <f t="shared" si="26"/>
        <v>0</v>
      </c>
      <c r="AA71" s="665">
        <f t="shared" si="26"/>
        <v>0</v>
      </c>
      <c r="AB71" s="665">
        <f t="shared" si="26"/>
        <v>0</v>
      </c>
      <c r="AC71" s="665">
        <f t="shared" si="26"/>
        <v>0</v>
      </c>
      <c r="AD71" s="665">
        <f t="shared" si="26"/>
        <v>0</v>
      </c>
      <c r="AE71" s="665">
        <f t="shared" si="26"/>
        <v>0</v>
      </c>
      <c r="AF71" s="665">
        <f t="shared" si="26"/>
        <v>0</v>
      </c>
      <c r="AG71" s="665">
        <f t="shared" si="26"/>
        <v>0</v>
      </c>
      <c r="AH71" s="665">
        <f t="shared" si="26"/>
        <v>0</v>
      </c>
      <c r="AI71" s="665">
        <f t="shared" si="26"/>
        <v>0</v>
      </c>
      <c r="AJ71" s="665">
        <f t="shared" si="26"/>
        <v>0</v>
      </c>
      <c r="AK71" s="665">
        <f t="shared" si="26"/>
        <v>0</v>
      </c>
      <c r="AL71" s="665">
        <f t="shared" si="26"/>
        <v>0</v>
      </c>
      <c r="AM71" s="665">
        <f t="shared" si="26"/>
        <v>0</v>
      </c>
    </row>
    <row r="72" spans="1:41" ht="15.75" x14ac:dyDescent="0.25">
      <c r="A72" s="663"/>
      <c r="B72" s="181" t="s">
        <v>299</v>
      </c>
      <c r="C72" s="665" t="e">
        <f>SUM(C20,C25,C59,C60,C65,C66,C67,C71)</f>
        <v>#REF!</v>
      </c>
      <c r="D72" s="667" t="e">
        <f>SUM(D20,D25,D59,D60,D65,D66,D67,D71)</f>
        <v>#REF!</v>
      </c>
      <c r="E72" s="665" t="e">
        <f>SUM(E20,E25,E59,E60,E65,E66,E67,E71)</f>
        <v>#REF!</v>
      </c>
      <c r="F72" s="661">
        <f>F20+F25+F59+F60+F65+F66+F67+F71+F64</f>
        <v>329691910</v>
      </c>
      <c r="G72" s="667">
        <f t="shared" ref="G72:AM72" si="27">SUM(G20,G25,G59,G60,G65,G66,G67,G71)</f>
        <v>0</v>
      </c>
      <c r="H72" s="668"/>
      <c r="I72" s="669"/>
      <c r="J72" s="669"/>
      <c r="K72" s="669"/>
      <c r="L72" s="669"/>
      <c r="M72" s="669"/>
      <c r="N72" s="669">
        <f t="shared" si="27"/>
        <v>35309000</v>
      </c>
      <c r="O72" s="669">
        <f t="shared" si="27"/>
        <v>215000</v>
      </c>
      <c r="P72" s="669">
        <f>SUM(P20+P25+P28+P35+P40+P48+P52+P53+P54)</f>
        <v>38108000</v>
      </c>
      <c r="Q72" s="669">
        <f t="shared" si="27"/>
        <v>7725000</v>
      </c>
      <c r="R72" s="669">
        <f t="shared" si="27"/>
        <v>21590000</v>
      </c>
      <c r="S72" s="669">
        <f t="shared" si="27"/>
        <v>150000</v>
      </c>
      <c r="T72" s="669">
        <f t="shared" si="27"/>
        <v>3526000</v>
      </c>
      <c r="U72" s="669">
        <f>SUM(U20+U25+U59)</f>
        <v>9745000</v>
      </c>
      <c r="V72" s="669">
        <f t="shared" si="27"/>
        <v>9803000</v>
      </c>
      <c r="W72" s="669">
        <f t="shared" si="27"/>
        <v>16285000</v>
      </c>
      <c r="X72" s="669">
        <f t="shared" si="27"/>
        <v>21368000</v>
      </c>
      <c r="Y72" s="669">
        <f t="shared" si="27"/>
        <v>730000</v>
      </c>
      <c r="Z72" s="669">
        <f t="shared" si="27"/>
        <v>3700000</v>
      </c>
      <c r="AA72" s="669">
        <f t="shared" si="27"/>
        <v>11067000</v>
      </c>
      <c r="AB72" s="669">
        <f t="shared" si="27"/>
        <v>10795000</v>
      </c>
      <c r="AC72" s="669">
        <f t="shared" si="27"/>
        <v>7000000</v>
      </c>
      <c r="AD72" s="669">
        <f t="shared" si="27"/>
        <v>5880000</v>
      </c>
      <c r="AE72" s="669">
        <f t="shared" si="27"/>
        <v>1481000</v>
      </c>
      <c r="AF72" s="669">
        <f t="shared" si="27"/>
        <v>5185000</v>
      </c>
      <c r="AG72" s="669">
        <f t="shared" si="27"/>
        <v>7065000</v>
      </c>
      <c r="AH72" s="669">
        <f t="shared" si="27"/>
        <v>2437000</v>
      </c>
      <c r="AI72" s="669">
        <f t="shared" si="27"/>
        <v>2392000</v>
      </c>
      <c r="AJ72" s="669">
        <f>SUM(AJ15+AJ25+AJ36+AJ40+AJ48+AJ58)</f>
        <v>8644400</v>
      </c>
      <c r="AK72" s="669">
        <f t="shared" si="27"/>
        <v>0</v>
      </c>
      <c r="AL72" s="669">
        <f t="shared" si="27"/>
        <v>3802000</v>
      </c>
      <c r="AM72" s="669">
        <f t="shared" si="27"/>
        <v>234102400</v>
      </c>
    </row>
    <row r="73" spans="1:41" ht="15.75" x14ac:dyDescent="0.25">
      <c r="A73" s="392" t="s">
        <v>300</v>
      </c>
      <c r="B73" s="55" t="s">
        <v>301</v>
      </c>
      <c r="C73" s="717"/>
      <c r="D73" s="718"/>
      <c r="E73" s="665"/>
      <c r="F73" s="661">
        <f t="shared" si="25"/>
        <v>0</v>
      </c>
      <c r="G73" s="665"/>
      <c r="H73" s="666"/>
      <c r="I73" s="527"/>
      <c r="J73" s="527"/>
      <c r="K73" s="527"/>
      <c r="L73" s="527"/>
      <c r="M73" s="527"/>
      <c r="N73" s="527"/>
      <c r="O73" s="527"/>
      <c r="P73" s="527"/>
      <c r="Q73" s="527"/>
      <c r="R73" s="527"/>
      <c r="S73" s="527"/>
      <c r="T73" s="527"/>
      <c r="U73" s="527"/>
      <c r="V73" s="527"/>
      <c r="W73" s="527"/>
      <c r="X73" s="527"/>
      <c r="Y73" s="527"/>
      <c r="Z73" s="527"/>
      <c r="AA73" s="527"/>
      <c r="AB73" s="527"/>
      <c r="AC73" s="527"/>
      <c r="AD73" s="527"/>
      <c r="AE73" s="527"/>
      <c r="AF73" s="527"/>
      <c r="AG73" s="527"/>
      <c r="AH73" s="527"/>
      <c r="AI73" s="527"/>
      <c r="AJ73" s="527"/>
      <c r="AK73" s="527"/>
      <c r="AL73" s="527"/>
      <c r="AM73" s="527"/>
    </row>
    <row r="74" spans="1:41" ht="15.75" x14ac:dyDescent="0.25">
      <c r="A74" s="392" t="s">
        <v>288</v>
      </c>
      <c r="B74" s="55" t="s">
        <v>64</v>
      </c>
      <c r="C74" s="719" t="e">
        <f>SUM(#REF!,Óvoda!C122,#REF!)</f>
        <v>#REF!</v>
      </c>
      <c r="D74" s="720" t="e">
        <f>SUM(#REF!,Óvoda!D122,#REF!)</f>
        <v>#REF!</v>
      </c>
      <c r="E74" s="719" t="e">
        <f>SUM(#REF!,Óvoda!E122,#REF!)</f>
        <v>#REF!</v>
      </c>
      <c r="F74" s="661">
        <f>Óvoda!F122+KÖH!F122</f>
        <v>228169062</v>
      </c>
      <c r="G74" s="717"/>
      <c r="H74" s="722"/>
      <c r="I74" s="527"/>
      <c r="J74" s="527"/>
      <c r="K74" s="527"/>
      <c r="L74" s="527"/>
      <c r="M74" s="527"/>
      <c r="N74" s="527">
        <v>0</v>
      </c>
      <c r="O74" s="527"/>
      <c r="P74" s="527"/>
      <c r="Q74" s="527"/>
      <c r="R74" s="527"/>
      <c r="S74" s="527"/>
      <c r="T74" s="527"/>
      <c r="U74" s="527"/>
      <c r="V74" s="527"/>
      <c r="W74" s="527"/>
      <c r="X74" s="527"/>
      <c r="Y74" s="527"/>
      <c r="Z74" s="527"/>
      <c r="AA74" s="527"/>
      <c r="AB74" s="527"/>
      <c r="AC74" s="527"/>
      <c r="AD74" s="527"/>
      <c r="AE74" s="527"/>
      <c r="AF74" s="527"/>
      <c r="AG74" s="527"/>
      <c r="AH74" s="527"/>
      <c r="AI74" s="527"/>
      <c r="AJ74" s="527"/>
      <c r="AK74" s="527"/>
      <c r="AL74" s="527"/>
      <c r="AM74" s="527">
        <f>SUM(I74:AL74)</f>
        <v>0</v>
      </c>
    </row>
    <row r="75" spans="1:41" ht="15.75" x14ac:dyDescent="0.25">
      <c r="A75" s="392" t="s">
        <v>302</v>
      </c>
      <c r="B75" s="55" t="s">
        <v>303</v>
      </c>
      <c r="C75" s="717"/>
      <c r="D75" s="718"/>
      <c r="E75" s="665"/>
      <c r="F75" s="661">
        <f t="shared" si="25"/>
        <v>0</v>
      </c>
      <c r="G75" s="665"/>
      <c r="H75" s="666"/>
      <c r="I75" s="527"/>
      <c r="J75" s="527"/>
      <c r="K75" s="527"/>
      <c r="L75" s="527"/>
      <c r="M75" s="527"/>
      <c r="N75" s="527"/>
      <c r="O75" s="527"/>
      <c r="P75" s="527"/>
      <c r="Q75" s="527"/>
      <c r="R75" s="527"/>
      <c r="S75" s="527"/>
      <c r="T75" s="527"/>
      <c r="U75" s="527"/>
      <c r="V75" s="527"/>
      <c r="W75" s="527"/>
      <c r="X75" s="527"/>
      <c r="Y75" s="527"/>
      <c r="Z75" s="527"/>
      <c r="AA75" s="527"/>
      <c r="AB75" s="527"/>
      <c r="AC75" s="527"/>
      <c r="AD75" s="527"/>
      <c r="AE75" s="527"/>
      <c r="AF75" s="527"/>
      <c r="AG75" s="527"/>
      <c r="AH75" s="527"/>
      <c r="AI75" s="527"/>
      <c r="AJ75" s="527"/>
      <c r="AK75" s="527"/>
      <c r="AL75" s="527"/>
      <c r="AM75" s="527"/>
    </row>
    <row r="76" spans="1:41" ht="15.75" x14ac:dyDescent="0.25">
      <c r="A76" s="723"/>
      <c r="B76" s="724" t="s">
        <v>365</v>
      </c>
      <c r="C76" s="670" t="e">
        <f>SUM(C72:C75)</f>
        <v>#REF!</v>
      </c>
      <c r="D76" s="671" t="e">
        <f>SUM(D72:D75)</f>
        <v>#REF!</v>
      </c>
      <c r="E76" s="670" t="e">
        <f>SUM(E72:E75)</f>
        <v>#REF!</v>
      </c>
      <c r="F76" s="661">
        <f>F72+F74</f>
        <v>557860972</v>
      </c>
      <c r="G76" s="665">
        <f>SUM(G72:G75)</f>
        <v>0</v>
      </c>
      <c r="H76" s="666"/>
      <c r="I76" s="665"/>
      <c r="J76" s="665"/>
      <c r="K76" s="665"/>
      <c r="L76" s="665"/>
      <c r="M76" s="665">
        <f t="shared" ref="I76:AM76" si="28">SUM(M72:M75)</f>
        <v>0</v>
      </c>
      <c r="N76" s="665">
        <f t="shared" si="28"/>
        <v>35309000</v>
      </c>
      <c r="O76" s="665">
        <f t="shared" si="28"/>
        <v>215000</v>
      </c>
      <c r="P76" s="665">
        <f t="shared" si="28"/>
        <v>38108000</v>
      </c>
      <c r="Q76" s="665">
        <f t="shared" si="28"/>
        <v>7725000</v>
      </c>
      <c r="R76" s="665">
        <f t="shared" si="28"/>
        <v>21590000</v>
      </c>
      <c r="S76" s="665">
        <f t="shared" si="28"/>
        <v>150000</v>
      </c>
      <c r="T76" s="665">
        <f t="shared" si="28"/>
        <v>3526000</v>
      </c>
      <c r="U76" s="665">
        <f t="shared" si="28"/>
        <v>9745000</v>
      </c>
      <c r="V76" s="665">
        <f t="shared" si="28"/>
        <v>9803000</v>
      </c>
      <c r="W76" s="665">
        <f t="shared" si="28"/>
        <v>16285000</v>
      </c>
      <c r="X76" s="665">
        <f t="shared" si="28"/>
        <v>21368000</v>
      </c>
      <c r="Y76" s="665">
        <f t="shared" si="28"/>
        <v>730000</v>
      </c>
      <c r="Z76" s="665">
        <f t="shared" si="28"/>
        <v>3700000</v>
      </c>
      <c r="AA76" s="665">
        <f t="shared" si="28"/>
        <v>11067000</v>
      </c>
      <c r="AB76" s="665">
        <f t="shared" si="28"/>
        <v>10795000</v>
      </c>
      <c r="AC76" s="665">
        <f t="shared" si="28"/>
        <v>7000000</v>
      </c>
      <c r="AD76" s="665">
        <f t="shared" si="28"/>
        <v>5880000</v>
      </c>
      <c r="AE76" s="665">
        <f t="shared" si="28"/>
        <v>1481000</v>
      </c>
      <c r="AF76" s="665">
        <f t="shared" si="28"/>
        <v>5185000</v>
      </c>
      <c r="AG76" s="665">
        <f t="shared" si="28"/>
        <v>7065000</v>
      </c>
      <c r="AH76" s="665">
        <f t="shared" si="28"/>
        <v>2437000</v>
      </c>
      <c r="AI76" s="665">
        <f t="shared" si="28"/>
        <v>2392000</v>
      </c>
      <c r="AJ76" s="665">
        <f t="shared" si="28"/>
        <v>8644400</v>
      </c>
      <c r="AK76" s="665">
        <f t="shared" si="28"/>
        <v>0</v>
      </c>
      <c r="AL76" s="665">
        <f t="shared" si="28"/>
        <v>3802000</v>
      </c>
      <c r="AM76" s="665">
        <f t="shared" si="28"/>
        <v>234102400</v>
      </c>
    </row>
    <row r="77" spans="1:41" ht="15.75" x14ac:dyDescent="0.25">
      <c r="A77" s="725"/>
      <c r="B77" s="726"/>
      <c r="C77" s="666"/>
      <c r="D77" s="666"/>
      <c r="E77" s="666"/>
      <c r="F77" s="666"/>
      <c r="G77" s="666"/>
      <c r="H77" s="666"/>
    </row>
    <row r="78" spans="1:41" ht="15.75" x14ac:dyDescent="0.25">
      <c r="A78" s="392" t="s">
        <v>381</v>
      </c>
      <c r="B78" s="392" t="s">
        <v>387</v>
      </c>
      <c r="C78" s="665"/>
      <c r="D78" s="667"/>
      <c r="E78" s="665"/>
      <c r="F78" s="667">
        <v>122136735</v>
      </c>
      <c r="G78" s="665"/>
      <c r="H78" s="666"/>
      <c r="I78" s="832"/>
      <c r="J78" s="833"/>
      <c r="K78" s="833"/>
      <c r="L78" s="833"/>
      <c r="M78" s="833"/>
      <c r="N78" s="834"/>
      <c r="O78" s="834"/>
      <c r="P78" s="834"/>
      <c r="Q78" s="834"/>
      <c r="R78" s="834"/>
      <c r="S78" s="834"/>
      <c r="T78" s="834"/>
      <c r="U78" s="834"/>
      <c r="V78" s="834"/>
      <c r="W78" s="834"/>
      <c r="X78" s="834"/>
      <c r="Y78" s="834"/>
      <c r="Z78" s="834"/>
      <c r="AA78" s="834"/>
      <c r="AB78" s="834"/>
      <c r="AC78" s="834"/>
      <c r="AD78" s="834"/>
      <c r="AE78" s="834"/>
      <c r="AF78" s="834"/>
      <c r="AG78" s="834"/>
      <c r="AH78" s="834"/>
      <c r="AI78" s="834"/>
      <c r="AJ78" s="834"/>
      <c r="AK78" s="834"/>
      <c r="AL78" s="834"/>
      <c r="AM78" s="835"/>
      <c r="AN78" s="727"/>
      <c r="AO78" s="727"/>
    </row>
    <row r="79" spans="1:41" ht="15.75" x14ac:dyDescent="0.25">
      <c r="A79" s="392" t="s">
        <v>382</v>
      </c>
      <c r="B79" s="55" t="s">
        <v>388</v>
      </c>
      <c r="C79" s="665"/>
      <c r="D79" s="667"/>
      <c r="E79" s="665"/>
      <c r="F79" s="667">
        <v>59864800</v>
      </c>
      <c r="G79" s="665"/>
      <c r="H79" s="666"/>
      <c r="I79" s="825" t="s">
        <v>472</v>
      </c>
      <c r="J79" s="695"/>
      <c r="K79" s="695"/>
      <c r="L79" s="695"/>
      <c r="M79" s="728"/>
      <c r="N79" s="729"/>
      <c r="O79" s="729"/>
      <c r="P79" s="729"/>
      <c r="Q79" s="729"/>
      <c r="R79" s="729"/>
      <c r="S79" s="729"/>
      <c r="T79" s="729"/>
      <c r="U79" s="729"/>
      <c r="V79" s="729"/>
      <c r="W79" s="836"/>
      <c r="X79" s="836"/>
      <c r="Y79" s="836"/>
      <c r="Z79" s="729"/>
      <c r="AA79" s="729"/>
      <c r="AB79" s="729"/>
      <c r="AC79" s="729"/>
      <c r="AD79" s="836"/>
      <c r="AE79" s="729"/>
      <c r="AF79" s="729"/>
      <c r="AG79" s="729"/>
      <c r="AH79" s="836"/>
      <c r="AI79" s="729"/>
      <c r="AJ79" s="729"/>
      <c r="AK79" s="729"/>
      <c r="AL79" s="836"/>
      <c r="AM79" s="836"/>
      <c r="AN79" s="727"/>
      <c r="AO79" s="727"/>
    </row>
    <row r="80" spans="1:41" ht="15.75" x14ac:dyDescent="0.25">
      <c r="A80" s="392" t="s">
        <v>383</v>
      </c>
      <c r="B80" s="55" t="s">
        <v>389</v>
      </c>
      <c r="C80" s="665"/>
      <c r="D80" s="667"/>
      <c r="E80" s="665"/>
      <c r="F80" s="667">
        <v>30134700</v>
      </c>
      <c r="G80" s="665"/>
      <c r="H80" s="666"/>
      <c r="I80" s="825"/>
      <c r="J80" s="695"/>
      <c r="K80" s="695"/>
      <c r="L80" s="695"/>
      <c r="M80" s="728"/>
      <c r="N80" s="729"/>
      <c r="O80" s="729"/>
      <c r="P80" s="729"/>
      <c r="Q80" s="729"/>
      <c r="R80" s="729"/>
      <c r="S80" s="729"/>
      <c r="T80" s="729"/>
      <c r="U80" s="729"/>
      <c r="V80" s="729"/>
      <c r="W80" s="836"/>
      <c r="X80" s="836"/>
      <c r="Y80" s="836"/>
      <c r="Z80" s="729"/>
      <c r="AA80" s="729"/>
      <c r="AB80" s="729"/>
      <c r="AC80" s="729"/>
      <c r="AD80" s="836"/>
      <c r="AE80" s="729"/>
      <c r="AF80" s="729"/>
      <c r="AG80" s="729"/>
      <c r="AH80" s="836"/>
      <c r="AI80" s="729"/>
      <c r="AJ80" s="729"/>
      <c r="AK80" s="729"/>
      <c r="AL80" s="836"/>
      <c r="AM80" s="836"/>
      <c r="AN80" s="730"/>
      <c r="AO80" s="727"/>
    </row>
    <row r="81" spans="1:41" ht="15.75" x14ac:dyDescent="0.25">
      <c r="A81" s="392" t="s">
        <v>384</v>
      </c>
      <c r="B81" s="55" t="s">
        <v>390</v>
      </c>
      <c r="C81" s="665"/>
      <c r="D81" s="667"/>
      <c r="E81" s="665"/>
      <c r="F81" s="667">
        <v>4066380</v>
      </c>
      <c r="G81" s="665"/>
      <c r="H81" s="666"/>
      <c r="I81" s="826"/>
      <c r="J81" s="696"/>
      <c r="K81" s="696"/>
      <c r="L81" s="696"/>
      <c r="M81" s="731"/>
      <c r="N81" s="729"/>
      <c r="O81" s="729"/>
      <c r="P81" s="729"/>
      <c r="Q81" s="729"/>
      <c r="R81" s="729"/>
      <c r="S81" s="729"/>
      <c r="T81" s="729"/>
      <c r="U81" s="729"/>
      <c r="V81" s="729"/>
      <c r="W81" s="836"/>
      <c r="X81" s="836"/>
      <c r="Y81" s="836"/>
      <c r="Z81" s="729"/>
      <c r="AA81" s="729"/>
      <c r="AB81" s="729"/>
      <c r="AC81" s="729"/>
      <c r="AD81" s="836"/>
      <c r="AE81" s="729"/>
      <c r="AF81" s="729"/>
      <c r="AG81" s="729"/>
      <c r="AH81" s="836"/>
      <c r="AI81" s="729"/>
      <c r="AJ81" s="729"/>
      <c r="AK81" s="729"/>
      <c r="AL81" s="836"/>
      <c r="AM81" s="836"/>
      <c r="AN81" s="727"/>
      <c r="AO81" s="727"/>
    </row>
    <row r="82" spans="1:41" ht="15.75" x14ac:dyDescent="0.25">
      <c r="A82" s="392" t="s">
        <v>385</v>
      </c>
      <c r="B82" s="55" t="s">
        <v>480</v>
      </c>
      <c r="C82" s="665"/>
      <c r="D82" s="667"/>
      <c r="E82" s="665"/>
      <c r="F82" s="667"/>
      <c r="G82" s="665"/>
      <c r="AM82" s="732"/>
      <c r="AN82" s="727"/>
      <c r="AO82" s="727"/>
    </row>
    <row r="83" spans="1:41" ht="15.75" x14ac:dyDescent="0.25">
      <c r="A83" s="392" t="s">
        <v>386</v>
      </c>
      <c r="B83" s="55" t="s">
        <v>481</v>
      </c>
      <c r="C83" s="665"/>
      <c r="D83" s="667"/>
      <c r="E83" s="665"/>
      <c r="F83" s="667"/>
      <c r="G83" s="665"/>
      <c r="H83" s="666"/>
      <c r="AM83" s="732"/>
      <c r="AN83" s="727"/>
      <c r="AO83" s="727"/>
    </row>
    <row r="84" spans="1:41" ht="15.75" x14ac:dyDescent="0.25">
      <c r="A84" s="663" t="s">
        <v>310</v>
      </c>
      <c r="B84" s="181" t="s">
        <v>305</v>
      </c>
      <c r="C84" s="667">
        <f>SUM(C78:C83)</f>
        <v>0</v>
      </c>
      <c r="D84" s="665">
        <f>SUM(D78:D83)</f>
        <v>0</v>
      </c>
      <c r="E84" s="667">
        <f>SUM(E78:E83)</f>
        <v>0</v>
      </c>
      <c r="F84" s="665">
        <f>SUM(F78:F83)</f>
        <v>216202615</v>
      </c>
      <c r="G84" s="665">
        <f>SUM(G78:G83)</f>
        <v>0</v>
      </c>
      <c r="H84" s="666"/>
      <c r="I84" s="732">
        <f>SUM(I82:I83)</f>
        <v>0</v>
      </c>
      <c r="J84" s="732"/>
      <c r="K84" s="732"/>
      <c r="L84" s="732"/>
      <c r="M84" s="732"/>
      <c r="N84" s="732"/>
      <c r="O84" s="732"/>
      <c r="P84" s="732"/>
      <c r="Q84" s="732"/>
      <c r="R84" s="732"/>
      <c r="S84" s="732"/>
      <c r="T84" s="732"/>
      <c r="U84" s="732"/>
      <c r="V84" s="732"/>
      <c r="W84" s="732"/>
      <c r="X84" s="732"/>
      <c r="Y84" s="732"/>
      <c r="Z84" s="732"/>
      <c r="AA84" s="732"/>
      <c r="AB84" s="732"/>
      <c r="AC84" s="732"/>
      <c r="AD84" s="732"/>
      <c r="AE84" s="732"/>
      <c r="AF84" s="732"/>
      <c r="AG84" s="732"/>
      <c r="AH84" s="732"/>
      <c r="AI84" s="732"/>
      <c r="AJ84" s="732"/>
      <c r="AK84" s="732"/>
      <c r="AL84" s="732"/>
      <c r="AM84" s="732"/>
      <c r="AN84" s="727"/>
      <c r="AO84" s="727"/>
    </row>
    <row r="85" spans="1:41" ht="15.75" x14ac:dyDescent="0.25">
      <c r="A85" s="392"/>
      <c r="B85" s="55" t="s">
        <v>485</v>
      </c>
      <c r="C85" s="665"/>
      <c r="D85" s="527"/>
      <c r="E85" s="665"/>
      <c r="F85" s="667"/>
      <c r="G85" s="665"/>
      <c r="H85" s="666"/>
      <c r="AM85" s="732"/>
      <c r="AN85" s="727"/>
      <c r="AO85" s="727"/>
    </row>
    <row r="86" spans="1:41" ht="15.75" x14ac:dyDescent="0.25">
      <c r="A86" s="392"/>
      <c r="B86" s="55" t="s">
        <v>477</v>
      </c>
      <c r="C86" s="665"/>
      <c r="D86" s="527"/>
      <c r="E86" s="665"/>
      <c r="F86" s="667"/>
      <c r="G86" s="665"/>
      <c r="H86" s="666"/>
      <c r="AM86" s="732"/>
      <c r="AN86" s="727"/>
      <c r="AO86" s="727"/>
    </row>
    <row r="87" spans="1:41" ht="15.75" x14ac:dyDescent="0.25">
      <c r="A87" s="392"/>
      <c r="B87" s="55" t="s">
        <v>580</v>
      </c>
      <c r="C87" s="665"/>
      <c r="D87" s="527"/>
      <c r="E87" s="665"/>
      <c r="F87" s="667">
        <v>11755000</v>
      </c>
      <c r="G87" s="665"/>
      <c r="H87" s="666"/>
      <c r="AM87" s="732"/>
      <c r="AN87" s="727"/>
      <c r="AO87" s="727"/>
    </row>
    <row r="88" spans="1:41" ht="15.75" x14ac:dyDescent="0.25">
      <c r="A88" s="392"/>
      <c r="B88" s="55" t="s">
        <v>581</v>
      </c>
      <c r="C88" s="665"/>
      <c r="D88" s="527"/>
      <c r="E88" s="665"/>
      <c r="F88" s="667">
        <v>16635000</v>
      </c>
      <c r="G88" s="665"/>
      <c r="H88" s="666"/>
      <c r="I88" s="732">
        <f>SUM(I85:I87)</f>
        <v>0</v>
      </c>
      <c r="J88" s="732"/>
      <c r="K88" s="732"/>
      <c r="L88" s="732"/>
      <c r="M88" s="732"/>
      <c r="N88" s="732"/>
      <c r="O88" s="732"/>
      <c r="P88" s="732"/>
      <c r="Q88" s="732"/>
      <c r="R88" s="732"/>
      <c r="S88" s="732"/>
      <c r="T88" s="732"/>
      <c r="U88" s="732"/>
      <c r="V88" s="732"/>
      <c r="W88" s="732"/>
      <c r="X88" s="732"/>
      <c r="Y88" s="732"/>
      <c r="Z88" s="732"/>
      <c r="AA88" s="732"/>
      <c r="AB88" s="732"/>
      <c r="AC88" s="732"/>
      <c r="AD88" s="732"/>
      <c r="AE88" s="732"/>
      <c r="AF88" s="732"/>
      <c r="AG88" s="732"/>
      <c r="AH88" s="732"/>
      <c r="AI88" s="732"/>
      <c r="AJ88" s="732"/>
      <c r="AK88" s="732"/>
      <c r="AL88" s="732"/>
      <c r="AM88" s="732"/>
      <c r="AN88" s="727"/>
      <c r="AO88" s="727"/>
    </row>
    <row r="89" spans="1:41" ht="15.75" x14ac:dyDescent="0.25">
      <c r="A89" s="663" t="s">
        <v>311</v>
      </c>
      <c r="B89" s="181" t="s">
        <v>306</v>
      </c>
      <c r="C89" s="667">
        <f>SUM(C85:C88)</f>
        <v>0</v>
      </c>
      <c r="D89" s="665">
        <f>SUM(D85:D88)</f>
        <v>0</v>
      </c>
      <c r="E89" s="667">
        <f>SUM(E85:E88)</f>
        <v>0</v>
      </c>
      <c r="F89" s="665">
        <f>SUM(F85:F88)</f>
        <v>28390000</v>
      </c>
      <c r="G89" s="665">
        <f>SUM(G85:G88)</f>
        <v>0</v>
      </c>
      <c r="H89" s="716"/>
      <c r="AM89" s="732"/>
      <c r="AN89" s="727"/>
      <c r="AO89" s="727"/>
    </row>
    <row r="90" spans="1:41" ht="15.75" x14ac:dyDescent="0.25">
      <c r="A90" s="663" t="s">
        <v>304</v>
      </c>
      <c r="B90" s="181" t="s">
        <v>308</v>
      </c>
      <c r="C90" s="669">
        <f>SUM(C84,C89)</f>
        <v>0</v>
      </c>
      <c r="D90" s="667">
        <f>SUM(D84,D89)</f>
        <v>0</v>
      </c>
      <c r="E90" s="669">
        <f>SUM(E84,E89)</f>
        <v>0</v>
      </c>
      <c r="F90" s="667">
        <f>SUM(F84,F89)</f>
        <v>244592615</v>
      </c>
      <c r="G90" s="669">
        <f>SUM(G84,G89)</f>
        <v>0</v>
      </c>
      <c r="H90" s="716"/>
      <c r="AM90" s="732"/>
      <c r="AN90" s="727"/>
      <c r="AO90" s="727"/>
    </row>
    <row r="91" spans="1:41" ht="15.75" x14ac:dyDescent="0.25">
      <c r="A91" s="663"/>
      <c r="B91" s="181"/>
      <c r="C91" s="665"/>
      <c r="D91" s="665"/>
      <c r="E91" s="665"/>
      <c r="F91" s="665"/>
      <c r="G91" s="665"/>
      <c r="H91" s="716"/>
      <c r="AM91" s="732"/>
      <c r="AN91" s="727"/>
      <c r="AO91" s="727"/>
    </row>
    <row r="92" spans="1:41" ht="15.75" x14ac:dyDescent="0.25">
      <c r="A92" s="392"/>
      <c r="B92" s="55"/>
      <c r="C92" s="665"/>
      <c r="D92" s="527"/>
      <c r="E92" s="665"/>
      <c r="F92" s="667"/>
      <c r="G92" s="665"/>
      <c r="H92" s="716"/>
      <c r="AM92" s="732"/>
      <c r="AN92" s="730"/>
      <c r="AO92" s="727"/>
    </row>
    <row r="93" spans="1:41" ht="15.75" x14ac:dyDescent="0.25">
      <c r="A93" s="392"/>
      <c r="B93" s="55"/>
      <c r="C93" s="665"/>
      <c r="D93" s="665"/>
      <c r="E93" s="665"/>
      <c r="F93" s="667"/>
      <c r="G93" s="665"/>
      <c r="H93" s="716"/>
      <c r="I93" s="727"/>
      <c r="J93" s="727"/>
      <c r="K93" s="727"/>
      <c r="L93" s="727"/>
      <c r="M93" s="727"/>
      <c r="N93" s="727"/>
      <c r="O93" s="727"/>
      <c r="P93" s="727"/>
      <c r="Q93" s="727"/>
      <c r="R93" s="727"/>
      <c r="S93" s="727"/>
      <c r="T93" s="727"/>
      <c r="U93" s="727"/>
      <c r="V93" s="727"/>
      <c r="W93" s="727"/>
      <c r="AM93" s="732"/>
    </row>
    <row r="94" spans="1:41" ht="15.75" x14ac:dyDescent="0.25">
      <c r="A94" s="392"/>
      <c r="B94" s="55"/>
      <c r="C94" s="665"/>
      <c r="D94" s="665"/>
      <c r="E94" s="665"/>
      <c r="F94" s="667"/>
      <c r="G94" s="665"/>
      <c r="H94" s="716"/>
      <c r="AM94" s="732"/>
    </row>
    <row r="95" spans="1:41" ht="15.75" x14ac:dyDescent="0.25">
      <c r="A95" s="663"/>
      <c r="B95" s="181"/>
      <c r="C95" s="667">
        <f>SUM(C92:C94)</f>
        <v>0</v>
      </c>
      <c r="D95" s="665">
        <f>SUM(D92:D94)</f>
        <v>0</v>
      </c>
      <c r="E95" s="667">
        <f>SUM(E92:E94)</f>
        <v>0</v>
      </c>
      <c r="F95" s="665">
        <f>SUM(F92:F94)</f>
        <v>0</v>
      </c>
      <c r="G95" s="665">
        <f>SUM(G92:G94)</f>
        <v>0</v>
      </c>
      <c r="H95" s="716"/>
      <c r="AM95" s="732"/>
    </row>
    <row r="96" spans="1:41" ht="15.75" x14ac:dyDescent="0.25">
      <c r="A96" s="663"/>
      <c r="B96" s="181"/>
      <c r="C96" s="665">
        <f>SUM(C91,C95)</f>
        <v>0</v>
      </c>
      <c r="D96" s="667">
        <f>SUM(D91,D95)</f>
        <v>0</v>
      </c>
      <c r="E96" s="665">
        <f>SUM(E91,E95)</f>
        <v>0</v>
      </c>
      <c r="F96" s="665">
        <f>SUM(F91,F95)</f>
        <v>0</v>
      </c>
      <c r="G96" s="665">
        <f>SUM(G91,G95)</f>
        <v>0</v>
      </c>
      <c r="H96" s="716"/>
      <c r="AM96" s="732"/>
    </row>
    <row r="97" spans="1:40" ht="15.75" x14ac:dyDescent="0.25">
      <c r="A97" s="392" t="s">
        <v>317</v>
      </c>
      <c r="B97" s="181" t="s">
        <v>318</v>
      </c>
      <c r="C97" s="665"/>
      <c r="D97" s="527"/>
      <c r="E97" s="665"/>
      <c r="F97" s="667">
        <v>0</v>
      </c>
      <c r="G97" s="665"/>
      <c r="H97" s="666"/>
      <c r="AM97" s="732"/>
    </row>
    <row r="98" spans="1:40" ht="15.75" x14ac:dyDescent="0.25">
      <c r="A98" s="392" t="s">
        <v>319</v>
      </c>
      <c r="B98" s="181" t="s">
        <v>320</v>
      </c>
      <c r="C98" s="665"/>
      <c r="D98" s="527"/>
      <c r="E98" s="665"/>
      <c r="F98" s="667">
        <v>64000000</v>
      </c>
      <c r="G98" s="665"/>
      <c r="H98" s="666"/>
      <c r="AM98" s="732"/>
    </row>
    <row r="99" spans="1:40" ht="15.75" x14ac:dyDescent="0.25">
      <c r="A99" s="392" t="s">
        <v>321</v>
      </c>
      <c r="B99" s="55" t="s">
        <v>322</v>
      </c>
      <c r="C99" s="665"/>
      <c r="D99" s="527"/>
      <c r="E99" s="665"/>
      <c r="F99" s="667">
        <v>90000000</v>
      </c>
      <c r="G99" s="665"/>
      <c r="H99" s="666"/>
      <c r="I99" s="732">
        <f>SUM(I89:I98)</f>
        <v>0</v>
      </c>
      <c r="J99" s="732"/>
      <c r="K99" s="732"/>
      <c r="L99" s="732"/>
      <c r="M99" s="732"/>
      <c r="N99" s="732"/>
      <c r="O99" s="732"/>
      <c r="P99" s="732"/>
      <c r="Q99" s="732"/>
      <c r="R99" s="732"/>
      <c r="S99" s="732"/>
      <c r="T99" s="732"/>
      <c r="U99" s="732"/>
      <c r="V99" s="732"/>
      <c r="W99" s="732"/>
      <c r="X99" s="732"/>
      <c r="Y99" s="732"/>
      <c r="Z99" s="732"/>
      <c r="AA99" s="732"/>
      <c r="AB99" s="732"/>
      <c r="AC99" s="732"/>
      <c r="AD99" s="732"/>
      <c r="AE99" s="732"/>
      <c r="AF99" s="732"/>
      <c r="AG99" s="732"/>
      <c r="AH99" s="732"/>
      <c r="AI99" s="732"/>
      <c r="AJ99" s="732"/>
      <c r="AK99" s="732"/>
      <c r="AL99" s="732"/>
      <c r="AM99" s="732"/>
      <c r="AN99" s="732"/>
    </row>
    <row r="100" spans="1:40" ht="15.75" x14ac:dyDescent="0.25">
      <c r="A100" s="392" t="s">
        <v>323</v>
      </c>
      <c r="B100" s="181" t="s">
        <v>325</v>
      </c>
      <c r="C100" s="665"/>
      <c r="D100" s="527"/>
      <c r="E100" s="665"/>
      <c r="F100" s="667">
        <v>7000000</v>
      </c>
      <c r="G100" s="665"/>
      <c r="H100" s="666"/>
      <c r="AM100" s="732"/>
    </row>
    <row r="101" spans="1:40" ht="15.75" x14ac:dyDescent="0.25">
      <c r="A101" s="392" t="s">
        <v>324</v>
      </c>
      <c r="B101" s="55" t="s">
        <v>650</v>
      </c>
      <c r="C101" s="665"/>
      <c r="D101" s="527"/>
      <c r="E101" s="665"/>
      <c r="F101" s="667">
        <v>19000000</v>
      </c>
      <c r="G101" s="665"/>
      <c r="H101" s="666"/>
      <c r="AM101" s="732"/>
    </row>
    <row r="102" spans="1:40" ht="15.75" x14ac:dyDescent="0.25">
      <c r="A102" s="392"/>
      <c r="B102" s="55" t="s">
        <v>537</v>
      </c>
      <c r="C102" s="665"/>
      <c r="D102" s="665"/>
      <c r="E102" s="665"/>
      <c r="F102" s="667"/>
      <c r="G102" s="665"/>
      <c r="H102" s="666"/>
      <c r="AM102" s="732"/>
    </row>
    <row r="103" spans="1:40" ht="15.75" x14ac:dyDescent="0.25">
      <c r="A103" s="663" t="s">
        <v>328</v>
      </c>
      <c r="B103" s="181" t="s">
        <v>329</v>
      </c>
      <c r="C103" s="667">
        <f>SUM(C97:C102)</f>
        <v>0</v>
      </c>
      <c r="D103" s="669">
        <f>SUM(D97:D102)</f>
        <v>0</v>
      </c>
      <c r="E103" s="667">
        <f>SUM(E97:E102)</f>
        <v>0</v>
      </c>
      <c r="F103" s="665">
        <f>SUM(F97:F102)</f>
        <v>180000000</v>
      </c>
      <c r="G103" s="665">
        <f>SUM(G98:G102)</f>
        <v>0</v>
      </c>
      <c r="H103" s="666"/>
      <c r="I103" s="732">
        <f>SUM(I100:I102)</f>
        <v>0</v>
      </c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/>
      <c r="U103" s="732"/>
      <c r="V103" s="732"/>
      <c r="W103" s="732"/>
      <c r="X103" s="732"/>
      <c r="Y103" s="732"/>
      <c r="Z103" s="732"/>
      <c r="AA103" s="732"/>
      <c r="AB103" s="732"/>
      <c r="AC103" s="732"/>
      <c r="AD103" s="732"/>
      <c r="AE103" s="732"/>
      <c r="AF103" s="732"/>
      <c r="AG103" s="732"/>
      <c r="AH103" s="732"/>
      <c r="AI103" s="732"/>
      <c r="AJ103" s="732"/>
      <c r="AK103" s="732"/>
      <c r="AL103" s="732"/>
      <c r="AM103" s="732"/>
      <c r="AN103" s="732"/>
    </row>
    <row r="104" spans="1:40" ht="15.75" x14ac:dyDescent="0.25">
      <c r="A104" s="392" t="s">
        <v>332</v>
      </c>
      <c r="B104" s="55" t="s">
        <v>338</v>
      </c>
      <c r="C104" s="665"/>
      <c r="D104" s="527"/>
      <c r="E104" s="665"/>
      <c r="F104" s="667"/>
      <c r="G104" s="665"/>
      <c r="H104" s="666"/>
      <c r="AM104" s="732"/>
    </row>
    <row r="105" spans="1:40" ht="15.75" x14ac:dyDescent="0.25">
      <c r="A105" s="392" t="s">
        <v>333</v>
      </c>
      <c r="B105" s="55" t="s">
        <v>478</v>
      </c>
      <c r="C105" s="665"/>
      <c r="D105" s="527"/>
      <c r="E105" s="665"/>
      <c r="F105" s="667">
        <v>931810</v>
      </c>
      <c r="G105" s="665"/>
      <c r="H105" s="666"/>
      <c r="AM105" s="732"/>
    </row>
    <row r="106" spans="1:40" ht="15.75" x14ac:dyDescent="0.25">
      <c r="A106" s="392" t="s">
        <v>334</v>
      </c>
      <c r="B106" s="55" t="s">
        <v>198</v>
      </c>
      <c r="C106" s="665"/>
      <c r="D106" s="527"/>
      <c r="E106" s="665"/>
      <c r="F106" s="667">
        <v>9013000</v>
      </c>
      <c r="G106" s="665"/>
      <c r="H106" s="666"/>
      <c r="AM106" s="732"/>
    </row>
    <row r="107" spans="1:40" ht="15.75" x14ac:dyDescent="0.25">
      <c r="A107" s="392" t="s">
        <v>335</v>
      </c>
      <c r="B107" s="55" t="s">
        <v>339</v>
      </c>
      <c r="C107" s="665"/>
      <c r="D107" s="527"/>
      <c r="E107" s="665"/>
      <c r="F107" s="667">
        <v>22304000</v>
      </c>
      <c r="G107" s="665"/>
      <c r="H107" s="666"/>
      <c r="AM107" s="732"/>
    </row>
    <row r="108" spans="1:40" ht="15.75" x14ac:dyDescent="0.25">
      <c r="A108" s="392" t="s">
        <v>336</v>
      </c>
      <c r="B108" s="55" t="s">
        <v>340</v>
      </c>
      <c r="C108" s="665"/>
      <c r="D108" s="527"/>
      <c r="E108" s="665"/>
      <c r="F108" s="667">
        <v>0</v>
      </c>
      <c r="G108" s="665"/>
      <c r="H108" s="666"/>
      <c r="AM108" s="732"/>
    </row>
    <row r="109" spans="1:40" ht="15.75" x14ac:dyDescent="0.25">
      <c r="A109" s="392" t="s">
        <v>337</v>
      </c>
      <c r="B109" s="55" t="s">
        <v>393</v>
      </c>
      <c r="C109" s="665"/>
      <c r="D109" s="527"/>
      <c r="E109" s="665"/>
      <c r="F109" s="667">
        <v>9117638</v>
      </c>
      <c r="G109" s="665"/>
      <c r="H109" s="666"/>
      <c r="I109" s="666"/>
      <c r="J109" s="666"/>
      <c r="K109" s="666"/>
      <c r="L109" s="666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AM109" s="732"/>
    </row>
    <row r="110" spans="1:40" ht="15.75" x14ac:dyDescent="0.25">
      <c r="A110" s="392" t="s">
        <v>341</v>
      </c>
      <c r="B110" s="55" t="s">
        <v>479</v>
      </c>
      <c r="C110" s="665"/>
      <c r="D110" s="527"/>
      <c r="E110" s="665"/>
      <c r="F110" s="667"/>
      <c r="G110" s="665"/>
      <c r="H110" s="666"/>
      <c r="I110" s="732">
        <f>SUM(I104:I109)</f>
        <v>0</v>
      </c>
      <c r="J110" s="732"/>
      <c r="K110" s="732"/>
      <c r="L110" s="732"/>
      <c r="M110" s="732"/>
      <c r="N110" s="732"/>
      <c r="O110" s="732"/>
      <c r="P110" s="732"/>
      <c r="Q110" s="732"/>
      <c r="R110" s="732"/>
      <c r="S110" s="732"/>
      <c r="T110" s="732"/>
      <c r="U110" s="732"/>
      <c r="V110" s="732"/>
      <c r="W110" s="732"/>
      <c r="X110" s="732"/>
      <c r="Y110" s="732"/>
      <c r="Z110" s="732"/>
      <c r="AA110" s="732"/>
      <c r="AB110" s="732"/>
      <c r="AC110" s="732"/>
      <c r="AD110" s="732"/>
      <c r="AE110" s="732"/>
      <c r="AF110" s="732"/>
      <c r="AG110" s="732"/>
      <c r="AH110" s="732"/>
      <c r="AI110" s="732"/>
      <c r="AJ110" s="732"/>
      <c r="AK110" s="732"/>
      <c r="AL110" s="732"/>
      <c r="AM110" s="732"/>
      <c r="AN110" s="732"/>
    </row>
    <row r="111" spans="1:40" ht="15.75" x14ac:dyDescent="0.25">
      <c r="A111" s="392" t="s">
        <v>343</v>
      </c>
      <c r="B111" s="55" t="s">
        <v>344</v>
      </c>
      <c r="C111" s="665"/>
      <c r="D111" s="527"/>
      <c r="E111" s="665"/>
      <c r="F111" s="667">
        <v>200000</v>
      </c>
      <c r="G111" s="665"/>
      <c r="H111" s="666"/>
    </row>
    <row r="112" spans="1:40" ht="15.75" x14ac:dyDescent="0.25">
      <c r="A112" s="392" t="s">
        <v>345</v>
      </c>
      <c r="B112" s="55" t="s">
        <v>346</v>
      </c>
      <c r="C112" s="665"/>
      <c r="D112" s="527"/>
      <c r="E112" s="665"/>
      <c r="F112" s="667"/>
      <c r="G112" s="665"/>
      <c r="H112" s="666"/>
    </row>
    <row r="113" spans="1:8" ht="15.75" x14ac:dyDescent="0.25">
      <c r="A113" s="663" t="s">
        <v>330</v>
      </c>
      <c r="B113" s="181" t="s">
        <v>331</v>
      </c>
      <c r="C113" s="667">
        <f>SUM(C104:C112)</f>
        <v>0</v>
      </c>
      <c r="D113" s="665">
        <f>SUM(D104:D112)</f>
        <v>0</v>
      </c>
      <c r="E113" s="667">
        <f>SUM(E104:E112)</f>
        <v>0</v>
      </c>
      <c r="F113" s="665">
        <f>F104+F105+F106+F107+F108+F109+F110+F111+F112</f>
        <v>41566448</v>
      </c>
      <c r="G113" s="665">
        <f>SUM(G105:G112)</f>
        <v>0</v>
      </c>
      <c r="H113" s="666"/>
    </row>
    <row r="114" spans="1:8" ht="15.75" x14ac:dyDescent="0.25">
      <c r="A114" s="392" t="s">
        <v>347</v>
      </c>
      <c r="B114" s="55" t="s">
        <v>349</v>
      </c>
      <c r="C114" s="669"/>
      <c r="D114" s="667"/>
      <c r="E114" s="669"/>
      <c r="F114" s="667">
        <v>6000000</v>
      </c>
      <c r="G114" s="665"/>
      <c r="H114" s="666"/>
    </row>
    <row r="115" spans="1:8" ht="15.75" x14ac:dyDescent="0.25">
      <c r="A115" s="392" t="s">
        <v>348</v>
      </c>
      <c r="B115" s="55" t="s">
        <v>350</v>
      </c>
      <c r="C115" s="667"/>
      <c r="D115" s="667"/>
      <c r="E115" s="669"/>
      <c r="F115" s="667"/>
      <c r="G115" s="665"/>
      <c r="H115" s="666"/>
    </row>
    <row r="116" spans="1:8" ht="15.75" x14ac:dyDescent="0.25">
      <c r="A116" s="663" t="s">
        <v>351</v>
      </c>
      <c r="B116" s="181" t="s">
        <v>352</v>
      </c>
      <c r="C116" s="667">
        <f>SUM(C114:C115)</f>
        <v>0</v>
      </c>
      <c r="D116" s="669">
        <f>SUM(D114:D115)</f>
        <v>0</v>
      </c>
      <c r="E116" s="667">
        <f>SUM(E114:E115)</f>
        <v>0</v>
      </c>
      <c r="F116" s="669">
        <f>SUM(F114:F115)</f>
        <v>6000000</v>
      </c>
      <c r="G116" s="667">
        <f>SUM(G114:G115)</f>
        <v>0</v>
      </c>
      <c r="H116" s="668"/>
    </row>
    <row r="117" spans="1:8" ht="15.75" x14ac:dyDescent="0.25">
      <c r="A117" s="392" t="s">
        <v>353</v>
      </c>
      <c r="B117" s="55" t="s">
        <v>354</v>
      </c>
      <c r="C117" s="669"/>
      <c r="D117" s="667"/>
      <c r="E117" s="669"/>
      <c r="F117" s="667"/>
      <c r="G117" s="665"/>
      <c r="H117" s="666"/>
    </row>
    <row r="118" spans="1:8" ht="15.75" x14ac:dyDescent="0.25">
      <c r="A118" s="392" t="s">
        <v>355</v>
      </c>
      <c r="B118" s="55" t="s">
        <v>356</v>
      </c>
      <c r="C118" s="667"/>
      <c r="D118" s="667"/>
      <c r="E118" s="669"/>
      <c r="F118" s="667"/>
      <c r="G118" s="665"/>
      <c r="H118" s="666"/>
    </row>
    <row r="119" spans="1:8" ht="15.75" x14ac:dyDescent="0.25">
      <c r="A119" s="663" t="s">
        <v>357</v>
      </c>
      <c r="B119" s="181" t="s">
        <v>360</v>
      </c>
      <c r="C119" s="667">
        <f>SUM(C117:C118)</f>
        <v>0</v>
      </c>
      <c r="D119" s="669">
        <f>SUM(D117:D118)</f>
        <v>0</v>
      </c>
      <c r="E119" s="667">
        <f>SUM(E117:E118)</f>
        <v>0</v>
      </c>
      <c r="F119" s="667">
        <f>SUM(F117:F118)</f>
        <v>0</v>
      </c>
      <c r="G119" s="667">
        <f>SUM(G117:G118)</f>
        <v>0</v>
      </c>
      <c r="H119" s="668"/>
    </row>
    <row r="120" spans="1:8" ht="15.75" x14ac:dyDescent="0.25">
      <c r="A120" s="392" t="s">
        <v>361</v>
      </c>
      <c r="B120" s="55" t="s">
        <v>362</v>
      </c>
      <c r="C120" s="669"/>
      <c r="D120" s="667"/>
      <c r="E120" s="669"/>
      <c r="F120" s="667"/>
      <c r="G120" s="665"/>
      <c r="H120" s="666"/>
    </row>
    <row r="121" spans="1:8" ht="15.75" x14ac:dyDescent="0.25">
      <c r="A121" s="392" t="s">
        <v>363</v>
      </c>
      <c r="B121" s="55" t="s">
        <v>364</v>
      </c>
      <c r="C121" s="669"/>
      <c r="D121" s="667"/>
      <c r="E121" s="669"/>
      <c r="F121" s="667">
        <v>24000000</v>
      </c>
      <c r="G121" s="665"/>
      <c r="H121" s="666"/>
    </row>
    <row r="122" spans="1:8" ht="15.75" x14ac:dyDescent="0.25">
      <c r="A122" s="663" t="s">
        <v>358</v>
      </c>
      <c r="B122" s="181" t="s">
        <v>359</v>
      </c>
      <c r="C122" s="667"/>
      <c r="D122" s="669"/>
      <c r="E122" s="667"/>
      <c r="F122" s="669">
        <v>24000000</v>
      </c>
      <c r="G122" s="667">
        <f>SUM(G120:G121)</f>
        <v>0</v>
      </c>
      <c r="H122" s="668"/>
    </row>
    <row r="123" spans="1:8" ht="15.75" x14ac:dyDescent="0.25">
      <c r="A123" s="392"/>
      <c r="B123" s="181" t="s">
        <v>65</v>
      </c>
      <c r="C123" s="665">
        <f>SUM(C90,C96,C103,C113,C116,C119,C122)</f>
        <v>0</v>
      </c>
      <c r="D123" s="667">
        <f>SUM(D90,D96,D103,D113,D116,D119,D122)</f>
        <v>0</v>
      </c>
      <c r="E123" s="665">
        <f>SUM(E90,E96,E103,E113,E116,E119,E122)</f>
        <v>0</v>
      </c>
      <c r="F123" s="665">
        <f>SUM(F90,F96,F103,F113,F116,F119,F122)</f>
        <v>496159063</v>
      </c>
      <c r="G123" s="665">
        <f>SUM(G90,G96,G103,G113,G116,G119,G122)</f>
        <v>0</v>
      </c>
      <c r="H123" s="666"/>
    </row>
    <row r="124" spans="1:8" ht="15.75" x14ac:dyDescent="0.25">
      <c r="A124" s="392" t="s">
        <v>368</v>
      </c>
      <c r="B124" s="55" t="s">
        <v>651</v>
      </c>
      <c r="C124" s="717"/>
      <c r="D124" s="718"/>
      <c r="E124" s="665"/>
      <c r="F124" s="665">
        <v>20000000</v>
      </c>
      <c r="G124" s="665"/>
      <c r="H124" s="666"/>
    </row>
    <row r="125" spans="1:8" ht="15.75" x14ac:dyDescent="0.25">
      <c r="A125" s="392" t="s">
        <v>369</v>
      </c>
      <c r="B125" s="55" t="s">
        <v>370</v>
      </c>
      <c r="C125" s="733"/>
      <c r="D125" s="721"/>
      <c r="E125" s="719"/>
      <c r="F125" s="667">
        <v>41701909</v>
      </c>
      <c r="G125" s="665"/>
      <c r="H125" s="666"/>
    </row>
    <row r="126" spans="1:8" ht="15.75" x14ac:dyDescent="0.25">
      <c r="A126" s="392" t="s">
        <v>371</v>
      </c>
      <c r="B126" s="55" t="s">
        <v>64</v>
      </c>
      <c r="C126" s="717"/>
      <c r="D126" s="718"/>
      <c r="E126" s="665"/>
      <c r="F126" s="665"/>
      <c r="G126" s="665"/>
      <c r="H126" s="666"/>
    </row>
    <row r="127" spans="1:8" ht="15.75" x14ac:dyDescent="0.25">
      <c r="A127" s="392" t="s">
        <v>372</v>
      </c>
      <c r="B127" s="55" t="s">
        <v>373</v>
      </c>
      <c r="C127" s="717"/>
      <c r="D127" s="718"/>
      <c r="E127" s="665"/>
      <c r="F127" s="665"/>
      <c r="G127" s="665"/>
      <c r="H127" s="666"/>
    </row>
    <row r="128" spans="1:8" ht="15.75" x14ac:dyDescent="0.25">
      <c r="A128" s="392"/>
      <c r="B128" s="181" t="s">
        <v>366</v>
      </c>
      <c r="C128" s="665">
        <f>SUM(C123:C127)</f>
        <v>0</v>
      </c>
      <c r="D128" s="665">
        <f>SUM(D123:D127)</f>
        <v>0</v>
      </c>
      <c r="E128" s="665">
        <f>SUM(E123:E127)</f>
        <v>0</v>
      </c>
      <c r="F128" s="665">
        <f>SUM(F123:F127)</f>
        <v>557860972</v>
      </c>
      <c r="G128" s="665">
        <f>SUM(G123:G127)</f>
        <v>0</v>
      </c>
      <c r="H128" s="666"/>
    </row>
    <row r="130" spans="1:8" ht="15.75" x14ac:dyDescent="0.25">
      <c r="A130" s="392"/>
      <c r="B130" s="181" t="s">
        <v>123</v>
      </c>
      <c r="C130" s="665"/>
      <c r="D130" s="667"/>
      <c r="E130" s="665"/>
      <c r="F130" s="665">
        <v>12</v>
      </c>
      <c r="G130" s="665"/>
      <c r="H130" s="666"/>
    </row>
    <row r="131" spans="1:8" ht="15.75" x14ac:dyDescent="0.25">
      <c r="B131" s="727"/>
      <c r="C131" s="734"/>
      <c r="D131" s="735"/>
      <c r="E131" s="736" t="s">
        <v>483</v>
      </c>
      <c r="F131" s="699">
        <v>2</v>
      </c>
    </row>
    <row r="132" spans="1:8" ht="15.75" x14ac:dyDescent="0.25">
      <c r="B132" s="727"/>
      <c r="C132" s="699"/>
      <c r="D132" s="737"/>
      <c r="E132" s="736"/>
      <c r="F132" s="699"/>
    </row>
    <row r="133" spans="1:8" ht="15.75" x14ac:dyDescent="0.25">
      <c r="B133" s="727"/>
      <c r="C133" s="699"/>
      <c r="D133" s="727"/>
      <c r="E133" s="736"/>
      <c r="F133" s="699"/>
    </row>
    <row r="134" spans="1:8" ht="15.75" x14ac:dyDescent="0.25">
      <c r="B134" s="727"/>
      <c r="C134" s="699"/>
      <c r="D134" s="727"/>
      <c r="E134" s="736"/>
      <c r="F134" s="699"/>
    </row>
    <row r="135" spans="1:8" ht="15.75" x14ac:dyDescent="0.25">
      <c r="B135" s="727"/>
      <c r="C135" s="699"/>
      <c r="D135" s="727"/>
      <c r="E135" s="736"/>
      <c r="F135" s="699"/>
    </row>
    <row r="136" spans="1:8" ht="15.75" x14ac:dyDescent="0.25">
      <c r="B136" s="727"/>
      <c r="C136" s="699"/>
      <c r="D136" s="727"/>
      <c r="E136" s="736"/>
      <c r="F136" s="699"/>
    </row>
    <row r="137" spans="1:8" ht="15.75" x14ac:dyDescent="0.25">
      <c r="B137" s="727"/>
      <c r="C137" s="699"/>
      <c r="D137" s="727"/>
      <c r="E137" s="736"/>
      <c r="F137" s="699"/>
    </row>
    <row r="138" spans="1:8" ht="15.75" x14ac:dyDescent="0.25">
      <c r="B138" s="727"/>
      <c r="C138" s="727"/>
      <c r="D138" s="727"/>
      <c r="E138" s="736"/>
      <c r="F138" s="699"/>
    </row>
    <row r="139" spans="1:8" ht="15.75" x14ac:dyDescent="0.25">
      <c r="B139" s="727"/>
      <c r="C139" s="699"/>
      <c r="D139" s="737"/>
      <c r="E139" s="736"/>
      <c r="F139" s="699"/>
    </row>
    <row r="140" spans="1:8" ht="15.75" x14ac:dyDescent="0.25">
      <c r="B140" s="727"/>
      <c r="C140" s="699"/>
      <c r="D140" s="737"/>
      <c r="E140" s="736"/>
      <c r="F140" s="699"/>
    </row>
    <row r="141" spans="1:8" ht="15.75" x14ac:dyDescent="0.25">
      <c r="B141" s="727"/>
      <c r="C141" s="699"/>
      <c r="D141" s="737"/>
      <c r="E141" s="736"/>
      <c r="F141" s="699"/>
    </row>
    <row r="142" spans="1:8" ht="15.75" x14ac:dyDescent="0.25">
      <c r="B142" s="727"/>
      <c r="C142" s="699"/>
      <c r="D142" s="737"/>
      <c r="E142" s="736"/>
      <c r="F142" s="699"/>
    </row>
    <row r="143" spans="1:8" ht="15.75" x14ac:dyDescent="0.25">
      <c r="B143" s="727"/>
      <c r="C143" s="727"/>
      <c r="D143" s="727"/>
      <c r="E143" s="736"/>
      <c r="F143" s="699"/>
    </row>
    <row r="144" spans="1:8" ht="15.75" x14ac:dyDescent="0.25">
      <c r="B144" s="727"/>
      <c r="C144" s="727"/>
      <c r="D144" s="727"/>
      <c r="E144" s="736"/>
      <c r="F144" s="699"/>
    </row>
    <row r="145" spans="2:6" ht="15.75" x14ac:dyDescent="0.25">
      <c r="B145" s="727"/>
      <c r="C145" s="727"/>
      <c r="D145" s="727"/>
      <c r="E145" s="736"/>
      <c r="F145" s="699"/>
    </row>
    <row r="146" spans="2:6" ht="15.75" x14ac:dyDescent="0.25">
      <c r="B146" s="727"/>
      <c r="C146" s="727"/>
      <c r="D146" s="727"/>
      <c r="E146" s="736"/>
      <c r="F146" s="699"/>
    </row>
    <row r="147" spans="2:6" ht="15.75" x14ac:dyDescent="0.25">
      <c r="B147" s="827"/>
      <c r="C147" s="827"/>
      <c r="D147" s="827"/>
      <c r="E147" s="738"/>
      <c r="F147" s="736"/>
    </row>
    <row r="148" spans="2:6" ht="15.75" x14ac:dyDescent="0.25">
      <c r="B148" s="739"/>
      <c r="C148" s="735"/>
      <c r="D148" s="734"/>
      <c r="E148" s="736"/>
      <c r="F148" s="734"/>
    </row>
    <row r="149" spans="2:6" ht="15.75" x14ac:dyDescent="0.25">
      <c r="B149" s="727"/>
      <c r="C149" s="734"/>
      <c r="D149" s="734"/>
      <c r="E149" s="734"/>
      <c r="F149" s="699"/>
    </row>
    <row r="150" spans="2:6" ht="15.75" x14ac:dyDescent="0.25">
      <c r="B150" s="727"/>
      <c r="C150" s="734"/>
      <c r="D150" s="734"/>
      <c r="E150" s="736"/>
      <c r="F150" s="699"/>
    </row>
    <row r="151" spans="2:6" ht="15.75" x14ac:dyDescent="0.25">
      <c r="B151" s="727"/>
      <c r="C151" s="734"/>
      <c r="D151" s="735"/>
      <c r="E151" s="736"/>
      <c r="F151" s="699"/>
    </row>
    <row r="152" spans="2:6" ht="15.75" x14ac:dyDescent="0.25">
      <c r="B152" s="727"/>
      <c r="C152" s="734"/>
      <c r="D152" s="735"/>
      <c r="E152" s="736"/>
      <c r="F152" s="699"/>
    </row>
    <row r="153" spans="2:6" ht="15.75" x14ac:dyDescent="0.25">
      <c r="B153" s="727"/>
      <c r="C153" s="734"/>
      <c r="D153" s="735"/>
      <c r="E153" s="736"/>
      <c r="F153" s="699"/>
    </row>
    <row r="154" spans="2:6" ht="15.75" x14ac:dyDescent="0.25">
      <c r="B154" s="727"/>
      <c r="C154" s="734"/>
      <c r="D154" s="735"/>
      <c r="E154" s="736"/>
      <c r="F154" s="699"/>
    </row>
    <row r="155" spans="2:6" ht="15.75" x14ac:dyDescent="0.25">
      <c r="B155" s="727"/>
      <c r="C155" s="699"/>
      <c r="D155" s="727"/>
      <c r="E155" s="736"/>
      <c r="F155" s="699"/>
    </row>
    <row r="156" spans="2:6" ht="15.75" x14ac:dyDescent="0.25">
      <c r="B156" s="727"/>
      <c r="C156" s="727"/>
      <c r="D156" s="727"/>
      <c r="E156" s="736"/>
      <c r="F156" s="699"/>
    </row>
    <row r="157" spans="2:6" ht="15.75" x14ac:dyDescent="0.25">
      <c r="B157" s="827"/>
      <c r="C157" s="827"/>
      <c r="D157" s="827"/>
      <c r="E157" s="738"/>
      <c r="F157" s="736"/>
    </row>
    <row r="158" spans="2:6" ht="15.75" x14ac:dyDescent="0.25">
      <c r="B158" s="739"/>
      <c r="C158" s="735"/>
      <c r="D158" s="734"/>
      <c r="E158" s="736"/>
      <c r="F158" s="734"/>
    </row>
    <row r="159" spans="2:6" ht="15.75" x14ac:dyDescent="0.25">
      <c r="B159" s="727"/>
      <c r="C159" s="734"/>
      <c r="D159" s="734"/>
      <c r="E159" s="734"/>
      <c r="F159" s="699"/>
    </row>
    <row r="160" spans="2:6" ht="15.75" x14ac:dyDescent="0.25">
      <c r="B160" s="727"/>
      <c r="C160" s="734"/>
      <c r="D160" s="735"/>
      <c r="E160" s="736"/>
      <c r="F160" s="699"/>
    </row>
    <row r="161" spans="2:6" ht="15.75" x14ac:dyDescent="0.25">
      <c r="B161" s="727"/>
      <c r="C161" s="734"/>
      <c r="D161" s="735"/>
      <c r="E161" s="736"/>
      <c r="F161" s="699"/>
    </row>
    <row r="162" spans="2:6" ht="15.75" x14ac:dyDescent="0.25">
      <c r="B162" s="727"/>
      <c r="C162" s="734"/>
      <c r="D162" s="735"/>
      <c r="E162" s="736"/>
      <c r="F162" s="699"/>
    </row>
    <row r="163" spans="2:6" ht="15.75" x14ac:dyDescent="0.25">
      <c r="B163" s="727"/>
      <c r="C163" s="734"/>
      <c r="D163" s="735"/>
      <c r="E163" s="736"/>
      <c r="F163" s="699"/>
    </row>
    <row r="164" spans="2:6" ht="15.75" x14ac:dyDescent="0.25">
      <c r="B164" s="727"/>
      <c r="C164" s="734"/>
      <c r="D164" s="735"/>
      <c r="E164" s="736"/>
      <c r="F164" s="699"/>
    </row>
    <row r="165" spans="2:6" ht="15.75" x14ac:dyDescent="0.25">
      <c r="B165" s="727"/>
      <c r="C165" s="699"/>
      <c r="D165" s="727"/>
      <c r="E165" s="736"/>
      <c r="F165" s="699"/>
    </row>
    <row r="166" spans="2:6" ht="15.75" x14ac:dyDescent="0.25">
      <c r="B166" s="727"/>
      <c r="C166" s="727"/>
      <c r="D166" s="727"/>
      <c r="E166" s="736"/>
      <c r="F166" s="699"/>
    </row>
    <row r="167" spans="2:6" ht="15.75" x14ac:dyDescent="0.25">
      <c r="B167" s="827"/>
      <c r="C167" s="827"/>
      <c r="D167" s="827"/>
      <c r="E167" s="738"/>
      <c r="F167" s="736"/>
    </row>
    <row r="168" spans="2:6" ht="15.75" x14ac:dyDescent="0.25">
      <c r="B168" s="739"/>
      <c r="C168" s="735"/>
      <c r="D168" s="734"/>
      <c r="E168" s="736"/>
      <c r="F168" s="734"/>
    </row>
    <row r="169" spans="2:6" ht="15.75" x14ac:dyDescent="0.25">
      <c r="B169" s="727"/>
      <c r="C169" s="734"/>
      <c r="D169" s="734"/>
      <c r="E169" s="734"/>
      <c r="F169" s="699"/>
    </row>
    <row r="170" spans="2:6" ht="15.75" x14ac:dyDescent="0.25">
      <c r="B170" s="727"/>
      <c r="C170" s="734"/>
      <c r="D170" s="735"/>
      <c r="E170" s="736"/>
      <c r="F170" s="699"/>
    </row>
    <row r="171" spans="2:6" ht="15.75" x14ac:dyDescent="0.25">
      <c r="B171" s="727"/>
      <c r="C171" s="734"/>
      <c r="D171" s="735"/>
      <c r="E171" s="736"/>
      <c r="F171" s="699"/>
    </row>
    <row r="172" spans="2:6" ht="15.75" x14ac:dyDescent="0.25">
      <c r="B172" s="727"/>
      <c r="C172" s="734"/>
      <c r="D172" s="735"/>
      <c r="E172" s="736"/>
      <c r="F172" s="699"/>
    </row>
    <row r="173" spans="2:6" ht="15.75" x14ac:dyDescent="0.25">
      <c r="B173" s="727"/>
      <c r="C173" s="734"/>
      <c r="D173" s="735"/>
      <c r="E173" s="736"/>
      <c r="F173" s="699"/>
    </row>
    <row r="174" spans="2:6" ht="15.75" x14ac:dyDescent="0.25">
      <c r="B174" s="727"/>
      <c r="C174" s="734"/>
      <c r="D174" s="735"/>
      <c r="E174" s="736"/>
      <c r="F174" s="699"/>
    </row>
    <row r="175" spans="2:6" ht="15.75" x14ac:dyDescent="0.25">
      <c r="B175" s="727"/>
      <c r="C175" s="699"/>
      <c r="D175" s="727"/>
      <c r="E175" s="736"/>
      <c r="F175" s="699"/>
    </row>
    <row r="176" spans="2:6" ht="15.75" x14ac:dyDescent="0.25">
      <c r="B176" s="727"/>
      <c r="C176" s="727"/>
      <c r="D176" s="727"/>
      <c r="E176" s="736"/>
      <c r="F176" s="699"/>
    </row>
    <row r="177" spans="2:6" ht="15.75" x14ac:dyDescent="0.25">
      <c r="B177" s="827"/>
      <c r="C177" s="827"/>
      <c r="D177" s="827"/>
      <c r="E177" s="738"/>
      <c r="F177" s="736"/>
    </row>
    <row r="178" spans="2:6" ht="15.75" x14ac:dyDescent="0.25">
      <c r="B178" s="739"/>
      <c r="C178" s="735"/>
      <c r="D178" s="734"/>
      <c r="E178" s="736"/>
      <c r="F178" s="734"/>
    </row>
    <row r="179" spans="2:6" ht="15.75" x14ac:dyDescent="0.25">
      <c r="B179" s="727"/>
      <c r="C179" s="734"/>
      <c r="D179" s="734"/>
      <c r="E179" s="734"/>
      <c r="F179" s="699"/>
    </row>
    <row r="180" spans="2:6" ht="15.75" x14ac:dyDescent="0.25">
      <c r="B180" s="727"/>
      <c r="C180" s="734"/>
      <c r="D180" s="735"/>
      <c r="E180" s="736"/>
      <c r="F180" s="699"/>
    </row>
    <row r="181" spans="2:6" ht="15.75" x14ac:dyDescent="0.25">
      <c r="B181" s="727"/>
      <c r="C181" s="734"/>
      <c r="D181" s="735"/>
      <c r="E181" s="736"/>
      <c r="F181" s="699"/>
    </row>
    <row r="182" spans="2:6" ht="15.75" x14ac:dyDescent="0.25">
      <c r="B182" s="727"/>
      <c r="C182" s="734"/>
      <c r="D182" s="735"/>
      <c r="E182" s="736"/>
      <c r="F182" s="699"/>
    </row>
    <row r="183" spans="2:6" ht="15.75" x14ac:dyDescent="0.25">
      <c r="B183" s="727"/>
      <c r="C183" s="734"/>
      <c r="D183" s="735"/>
      <c r="E183" s="736"/>
      <c r="F183" s="699"/>
    </row>
    <row r="184" spans="2:6" ht="15.75" x14ac:dyDescent="0.25">
      <c r="B184" s="727"/>
      <c r="C184" s="734"/>
      <c r="D184" s="735"/>
      <c r="E184" s="736"/>
      <c r="F184" s="699"/>
    </row>
    <row r="185" spans="2:6" ht="15.75" x14ac:dyDescent="0.25">
      <c r="B185" s="727"/>
      <c r="C185" s="699"/>
      <c r="D185" s="727"/>
      <c r="E185" s="736"/>
      <c r="F185" s="699"/>
    </row>
    <row r="186" spans="2:6" ht="15.75" x14ac:dyDescent="0.25">
      <c r="B186" s="727"/>
      <c r="C186" s="727"/>
      <c r="D186" s="727"/>
      <c r="E186" s="736"/>
      <c r="F186" s="699"/>
    </row>
    <row r="187" spans="2:6" ht="15.75" x14ac:dyDescent="0.25">
      <c r="B187" s="827"/>
      <c r="C187" s="827"/>
      <c r="D187" s="827"/>
      <c r="E187" s="738"/>
      <c r="F187" s="736"/>
    </row>
  </sheetData>
  <mergeCells count="50">
    <mergeCell ref="AA2:AA4"/>
    <mergeCell ref="AB2:AB4"/>
    <mergeCell ref="AC2:AC4"/>
    <mergeCell ref="S2:S4"/>
    <mergeCell ref="J2:J4"/>
    <mergeCell ref="L2:L4"/>
    <mergeCell ref="K2:K4"/>
    <mergeCell ref="M2:M4"/>
    <mergeCell ref="N2:N4"/>
    <mergeCell ref="I78:AM78"/>
    <mergeCell ref="I2:I4"/>
    <mergeCell ref="AH79:AH81"/>
    <mergeCell ref="AL79:AL81"/>
    <mergeCell ref="AM79:AM81"/>
    <mergeCell ref="I79:I81"/>
    <mergeCell ref="W79:W81"/>
    <mergeCell ref="X79:X81"/>
    <mergeCell ref="Y79:Y81"/>
    <mergeCell ref="AD79:AD81"/>
    <mergeCell ref="P2:P4"/>
    <mergeCell ref="AI2:AI4"/>
    <mergeCell ref="AK2:AK4"/>
    <mergeCell ref="V2:V4"/>
    <mergeCell ref="AE2:AE4"/>
    <mergeCell ref="AF2:AF4"/>
    <mergeCell ref="B177:D177"/>
    <mergeCell ref="B187:D187"/>
    <mergeCell ref="B157:D157"/>
    <mergeCell ref="B147:D147"/>
    <mergeCell ref="A1:A4"/>
    <mergeCell ref="C1:E2"/>
    <mergeCell ref="C3:D3"/>
    <mergeCell ref="E3:E4"/>
    <mergeCell ref="B167:D167"/>
    <mergeCell ref="I1:AM1"/>
    <mergeCell ref="W2:W4"/>
    <mergeCell ref="X2:X4"/>
    <mergeCell ref="Y2:Y4"/>
    <mergeCell ref="AD2:AD4"/>
    <mergeCell ref="AH2:AH4"/>
    <mergeCell ref="AL2:AL4"/>
    <mergeCell ref="AM2:AM4"/>
    <mergeCell ref="AJ2:AJ4"/>
    <mergeCell ref="T2:T4"/>
    <mergeCell ref="O2:O4"/>
    <mergeCell ref="Q2:Q4"/>
    <mergeCell ref="R2:R4"/>
    <mergeCell ref="U2:U4"/>
    <mergeCell ref="AG2:AG4"/>
    <mergeCell ref="Z2:Z4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60" orientation="landscape" r:id="rId1"/>
  <headerFooter alignWithMargins="0">
    <oddHeader>&amp;C&amp;"Times,Félkövér"&amp;14Hegyeshalom Nagyközségi Önkormányzat&amp;R&amp;"Times,Normál"&amp;12 9. mellékletAdatok: Ft-ban</oddHeader>
  </headerFooter>
  <rowBreaks count="2" manualBreakCount="2">
    <brk id="77" max="16383" man="1"/>
    <brk id="132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9</vt:i4>
      </vt:variant>
    </vt:vector>
  </HeadingPairs>
  <TitlesOfParts>
    <vt:vector size="28" baseType="lpstr">
      <vt:lpstr>Ktvetési mérleg</vt:lpstr>
      <vt:lpstr>Műk-felh.mérleg</vt:lpstr>
      <vt:lpstr>Bevétel össz.</vt:lpstr>
      <vt:lpstr>Kiadás ktgvszervenként</vt:lpstr>
      <vt:lpstr>Állami</vt:lpstr>
      <vt:lpstr>Ber.-felú.</vt:lpstr>
      <vt:lpstr>Pénze.átadás</vt:lpstr>
      <vt:lpstr>Szoc.jutt.</vt:lpstr>
      <vt:lpstr>Önkormányzat</vt:lpstr>
      <vt:lpstr>Óvoda</vt:lpstr>
      <vt:lpstr>Áth.köt.</vt:lpstr>
      <vt:lpstr>Ei. felh.terv</vt:lpstr>
      <vt:lpstr>Élelm.</vt:lpstr>
      <vt:lpstr>Címrend</vt:lpstr>
      <vt:lpstr>Létszám</vt:lpstr>
      <vt:lpstr>gördülő</vt:lpstr>
      <vt:lpstr>stab.tv saját bevétel</vt:lpstr>
      <vt:lpstr>KÖH</vt:lpstr>
      <vt:lpstr>Munka1</vt:lpstr>
      <vt:lpstr>Állami!Nyomtatási_terület</vt:lpstr>
      <vt:lpstr>'Ber.-felú.'!Nyomtatási_terület</vt:lpstr>
      <vt:lpstr>'Bevétel össz.'!Nyomtatási_terület</vt:lpstr>
      <vt:lpstr>'Ei. felh.terv'!Nyomtatási_terület</vt:lpstr>
      <vt:lpstr>'Kiadás ktgvszervenként'!Nyomtatási_terület</vt:lpstr>
      <vt:lpstr>KÖH!Nyomtatási_terület</vt:lpstr>
      <vt:lpstr>Óvoda!Nyomtatási_terület</vt:lpstr>
      <vt:lpstr>Pénze.átadás!Nyomtatási_terület</vt:lpstr>
      <vt:lpstr>Szoc.jutt.!Nyomtatási_terület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2015-02-24T13:05:01Z</cp:lastPrinted>
  <dcterms:created xsi:type="dcterms:W3CDTF">1997-01-17T14:02:09Z</dcterms:created>
  <dcterms:modified xsi:type="dcterms:W3CDTF">2015-02-24T13:05:40Z</dcterms:modified>
</cp:coreProperties>
</file>